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</mc:Choice>
  </mc:AlternateContent>
  <xr:revisionPtr revIDLastSave="0" documentId="8_{BD368AB6-8D0B-4D29-9304-E2CC42F3E53F}" xr6:coauthVersionLast="45" xr6:coauthVersionMax="45" xr10:uidLastSave="{00000000-0000-0000-0000-000000000000}"/>
  <sheets>
    <sheet name="Rekapitulácia stavby" sheetId="1" state="veryHidden" r:id="rId1"/>
    <sheet name="1414 - EUROVELLO - Cyklis..." sheetId="2" r:id="rId2"/>
  </sheets>
  <definedNames>
    <definedName name="_xlnm._FilterDatabase" localSheetId="1" hidden="1">'1414 - EUROVELLO - Cyklis...'!$C$123:$K$171</definedName>
    <definedName name="_xlnm.Print_Titles" localSheetId="1">'1414 - EUROVELLO - Cyklis...'!$123:$123</definedName>
    <definedName name="_xlnm.Print_Titles" localSheetId="0">'Rekapitulácia stavby'!$92:$92</definedName>
    <definedName name="_xlnm.Print_Area" localSheetId="1">'1414 - EUROVELLO - Cyklis...'!$C$4:$J$76,'1414 - EUROVELLO - Cyklis...'!$C$82:$J$107,'1414 - EUROVELLO - Cyklis...'!$C$113:$K$171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5" i="2" l="1"/>
  <c r="J176" i="2"/>
  <c r="J177" i="2"/>
  <c r="J178" i="2"/>
  <c r="J179" i="2"/>
  <c r="J174" i="2"/>
  <c r="J172" i="2" l="1"/>
  <c r="J107" i="2" s="1"/>
  <c r="J35" i="2"/>
  <c r="J34" i="2"/>
  <c r="AY95" i="1" s="1"/>
  <c r="J33" i="2"/>
  <c r="AX95" i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T150" i="2" s="1"/>
  <c r="R151" i="2"/>
  <c r="R150" i="2" s="1"/>
  <c r="P151" i="2"/>
  <c r="P150" i="2" s="1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T135" i="2" s="1"/>
  <c r="R136" i="2"/>
  <c r="R135" i="2" s="1"/>
  <c r="P136" i="2"/>
  <c r="P135" i="2" s="1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0" i="2"/>
  <c r="F118" i="2"/>
  <c r="E116" i="2"/>
  <c r="J89" i="2"/>
  <c r="F87" i="2"/>
  <c r="E85" i="2"/>
  <c r="J22" i="2"/>
  <c r="E22" i="2"/>
  <c r="J90" i="2" s="1"/>
  <c r="J21" i="2"/>
  <c r="J16" i="2"/>
  <c r="E16" i="2"/>
  <c r="F121" i="2" s="1"/>
  <c r="J15" i="2"/>
  <c r="J13" i="2"/>
  <c r="F89" i="2"/>
  <c r="J12" i="2"/>
  <c r="J118" i="2"/>
  <c r="L90" i="1"/>
  <c r="AM90" i="1"/>
  <c r="AM89" i="1"/>
  <c r="L89" i="1"/>
  <c r="AM87" i="1"/>
  <c r="L87" i="1"/>
  <c r="L85" i="1"/>
  <c r="L84" i="1"/>
  <c r="BK170" i="2"/>
  <c r="BK168" i="2"/>
  <c r="J163" i="2"/>
  <c r="BK159" i="2"/>
  <c r="J156" i="2"/>
  <c r="BK155" i="2"/>
  <c r="BK151" i="2"/>
  <c r="BK146" i="2"/>
  <c r="BK145" i="2"/>
  <c r="J143" i="2"/>
  <c r="BK138" i="2"/>
  <c r="BK128" i="2"/>
  <c r="BK127" i="2"/>
  <c r="BK171" i="2"/>
  <c r="J170" i="2"/>
  <c r="J168" i="2"/>
  <c r="BK167" i="2"/>
  <c r="BK164" i="2"/>
  <c r="BK163" i="2"/>
  <c r="BK162" i="2"/>
  <c r="BK161" i="2"/>
  <c r="J159" i="2"/>
  <c r="J155" i="2"/>
  <c r="J154" i="2"/>
  <c r="J148" i="2"/>
  <c r="BK147" i="2"/>
  <c r="BK144" i="2"/>
  <c r="J140" i="2"/>
  <c r="BK139" i="2"/>
  <c r="J136" i="2"/>
  <c r="BK133" i="2"/>
  <c r="J132" i="2"/>
  <c r="J130" i="2"/>
  <c r="BK129" i="2"/>
  <c r="AS94" i="1"/>
  <c r="J171" i="2"/>
  <c r="J167" i="2"/>
  <c r="J166" i="2"/>
  <c r="J162" i="2"/>
  <c r="J161" i="2"/>
  <c r="J158" i="2"/>
  <c r="BK154" i="2"/>
  <c r="BK149" i="2"/>
  <c r="BK148" i="2"/>
  <c r="J146" i="2"/>
  <c r="BK142" i="2"/>
  <c r="BK141" i="2"/>
  <c r="BK140" i="2"/>
  <c r="BK136" i="2"/>
  <c r="J134" i="2"/>
  <c r="J133" i="2"/>
  <c r="BK132" i="2"/>
  <c r="BK130" i="2"/>
  <c r="J128" i="2"/>
  <c r="BK166" i="2"/>
  <c r="J164" i="2"/>
  <c r="BK158" i="2"/>
  <c r="BK156" i="2"/>
  <c r="J151" i="2"/>
  <c r="J149" i="2"/>
  <c r="J147" i="2"/>
  <c r="J145" i="2"/>
  <c r="J144" i="2"/>
  <c r="BK143" i="2"/>
  <c r="J142" i="2"/>
  <c r="J141" i="2"/>
  <c r="J139" i="2"/>
  <c r="J138" i="2"/>
  <c r="BK134" i="2"/>
  <c r="J129" i="2"/>
  <c r="J127" i="2"/>
  <c r="BK126" i="2" l="1"/>
  <c r="J126" i="2" s="1"/>
  <c r="BK131" i="2"/>
  <c r="J131" i="2" s="1"/>
  <c r="J97" i="2" s="1"/>
  <c r="BK137" i="2"/>
  <c r="J137" i="2" s="1"/>
  <c r="J99" i="2" s="1"/>
  <c r="BK169" i="2"/>
  <c r="J169" i="2" s="1"/>
  <c r="J106" i="2" s="1"/>
  <c r="P126" i="2"/>
  <c r="P131" i="2"/>
  <c r="R131" i="2"/>
  <c r="T137" i="2"/>
  <c r="R153" i="2"/>
  <c r="R157" i="2"/>
  <c r="P160" i="2"/>
  <c r="BK165" i="2"/>
  <c r="J165" i="2" s="1"/>
  <c r="J105" i="2" s="1"/>
  <c r="P165" i="2"/>
  <c r="R169" i="2"/>
  <c r="R126" i="2"/>
  <c r="BK153" i="2"/>
  <c r="T153" i="2"/>
  <c r="P157" i="2"/>
  <c r="BK160" i="2"/>
  <c r="J160" i="2" s="1"/>
  <c r="J104" i="2" s="1"/>
  <c r="R160" i="2"/>
  <c r="R165" i="2"/>
  <c r="P169" i="2"/>
  <c r="T126" i="2"/>
  <c r="T131" i="2"/>
  <c r="P137" i="2"/>
  <c r="R137" i="2"/>
  <c r="P153" i="2"/>
  <c r="BK157" i="2"/>
  <c r="J157" i="2" s="1"/>
  <c r="J103" i="2" s="1"/>
  <c r="T157" i="2"/>
  <c r="T160" i="2"/>
  <c r="T165" i="2"/>
  <c r="T169" i="2"/>
  <c r="J87" i="2"/>
  <c r="F120" i="2"/>
  <c r="BF128" i="2"/>
  <c r="BF140" i="2"/>
  <c r="BF141" i="2"/>
  <c r="BF143" i="2"/>
  <c r="BF144" i="2"/>
  <c r="BF147" i="2"/>
  <c r="BF149" i="2"/>
  <c r="BF170" i="2"/>
  <c r="F90" i="2"/>
  <c r="J121" i="2"/>
  <c r="BF130" i="2"/>
  <c r="BF132" i="2"/>
  <c r="BF133" i="2"/>
  <c r="BF148" i="2"/>
  <c r="BF156" i="2"/>
  <c r="BF161" i="2"/>
  <c r="BF164" i="2"/>
  <c r="BF166" i="2"/>
  <c r="BF171" i="2"/>
  <c r="BK135" i="2"/>
  <c r="J135" i="2" s="1"/>
  <c r="J98" i="2" s="1"/>
  <c r="BF129" i="2"/>
  <c r="BF134" i="2"/>
  <c r="BF138" i="2"/>
  <c r="BF139" i="2"/>
  <c r="BF146" i="2"/>
  <c r="BF151" i="2"/>
  <c r="BF154" i="2"/>
  <c r="BF155" i="2"/>
  <c r="BF158" i="2"/>
  <c r="BF159" i="2"/>
  <c r="BF162" i="2"/>
  <c r="BF163" i="2"/>
  <c r="BF167" i="2"/>
  <c r="BF168" i="2"/>
  <c r="BF127" i="2"/>
  <c r="BF136" i="2"/>
  <c r="BF142" i="2"/>
  <c r="BF145" i="2"/>
  <c r="BK150" i="2"/>
  <c r="J150" i="2" s="1"/>
  <c r="J100" i="2" s="1"/>
  <c r="F35" i="2"/>
  <c r="BD95" i="1" s="1"/>
  <c r="BD94" i="1" s="1"/>
  <c r="W33" i="1" s="1"/>
  <c r="F34" i="2"/>
  <c r="BC95" i="1" s="1"/>
  <c r="BC94" i="1" s="1"/>
  <c r="W32" i="1" s="1"/>
  <c r="J31" i="2"/>
  <c r="AV95" i="1" s="1"/>
  <c r="F31" i="2"/>
  <c r="AZ95" i="1" s="1"/>
  <c r="AZ94" i="1" s="1"/>
  <c r="AV94" i="1" s="1"/>
  <c r="AK29" i="1" s="1"/>
  <c r="F33" i="2"/>
  <c r="BB95" i="1" s="1"/>
  <c r="BB94" i="1" s="1"/>
  <c r="AX94" i="1" s="1"/>
  <c r="P152" i="2" l="1"/>
  <c r="J96" i="2"/>
  <c r="J125" i="2"/>
  <c r="T152" i="2"/>
  <c r="BK152" i="2"/>
  <c r="R125" i="2"/>
  <c r="T125" i="2"/>
  <c r="T124" i="2" s="1"/>
  <c r="R152" i="2"/>
  <c r="P125" i="2"/>
  <c r="P124" i="2" s="1"/>
  <c r="AU95" i="1" s="1"/>
  <c r="AU94" i="1" s="1"/>
  <c r="BK125" i="2"/>
  <c r="J153" i="2"/>
  <c r="W29" i="1"/>
  <c r="AY94" i="1"/>
  <c r="W31" i="1"/>
  <c r="J102" i="2" l="1"/>
  <c r="J152" i="2"/>
  <c r="J101" i="2" s="1"/>
  <c r="R124" i="2"/>
  <c r="BK124" i="2"/>
  <c r="J124" i="2" l="1"/>
  <c r="J95" i="2"/>
  <c r="J28" i="2" l="1"/>
  <c r="F32" i="2" s="1"/>
  <c r="BA95" i="1" s="1"/>
  <c r="BA94" i="1" s="1"/>
  <c r="J94" i="2"/>
  <c r="AG95" i="1" l="1"/>
  <c r="AG94" i="1" s="1"/>
  <c r="J32" i="2"/>
  <c r="AW95" i="1" s="1"/>
  <c r="AT95" i="1" s="1"/>
  <c r="W30" i="1"/>
  <c r="AW94" i="1"/>
  <c r="AN95" i="1" l="1"/>
  <c r="J37" i="2"/>
  <c r="AK30" i="1"/>
  <c r="AT94" i="1"/>
  <c r="AN94" i="1" s="1"/>
  <c r="AK26" i="1"/>
  <c r="AK35" i="1" l="1"/>
</calcChain>
</file>

<file path=xl/sharedStrings.xml><?xml version="1.0" encoding="utf-8"?>
<sst xmlns="http://schemas.openxmlformats.org/spreadsheetml/2006/main" count="851" uniqueCount="291">
  <si>
    <t>Export Komplet</t>
  </si>
  <si>
    <t/>
  </si>
  <si>
    <t>2.0</t>
  </si>
  <si>
    <t>False</t>
  </si>
  <si>
    <t>{e6045189-d226-4d55-bdf5-df0e3c1f24d4}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</si>
  <si>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</si>
  <si>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</si>
  <si>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</si>
  <si>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</si>
  <si>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</si>
  <si>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</si>
  <si>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1414</t>
  </si>
  <si>
    <t>Stavba:</t>
  </si>
  <si>
    <t>EUROVELLO - Cyklistické odpočívadlá</t>
  </si>
  <si>
    <t>JKSO:</t>
  </si>
  <si>
    <t>KS:</t>
  </si>
  <si>
    <t>Miesto:</t>
  </si>
  <si>
    <t xml:space="preserve"> </t>
  </si>
  <si>
    <t>Dátum:</t>
  </si>
  <si>
    <t>25. 6. 2020</t>
  </si>
  <si>
    <t>Objednávateľ:</t>
  </si>
  <si>
    <t>IČO:</t>
  </si>
  <si>
    <t>IČ DPH:</t>
  </si>
  <si>
    <t>Zhotoviteľ:</t>
  </si>
  <si>
    <t>Projektant:</t>
  </si>
  <si>
    <t>PULSARO s.r.o., Košice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</si>
  <si>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</si>
  <si>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</si>
  <si>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</si>
  <si>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</si>
  <si>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</si>
  <si>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</si>
  <si>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</si>
  <si>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</si>
  <si>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</si>
  <si>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</si>
  <si>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</si>
  <si>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</si>
  <si>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</si>
  <si>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</si>
  <si>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</si>
  <si>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</si>
  <si>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</si>
  <si>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</si>
  <si>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</si>
  <si>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</si>
  <si>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</si>
  <si>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</si>
  <si>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</si>
  <si>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</si>
  <si>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</si>
  <si>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</si>
  <si>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</si>
  <si>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</si>
  <si>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</si>
  <si>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</si>
  <si>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</si>
  <si>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</si>
  <si>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</si>
  <si>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</si>
  <si>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</si>
  <si>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</si>
  <si>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</si>
  <si>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</si>
  <si>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</si>
  <si>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</si>
  <si>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</si>
  <si>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</si>
  <si>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</si>
  <si>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</si>
  <si>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</si>
  <si>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</si>
  <si>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</si>
  <si>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</si>
  <si>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</si>
  <si>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</si>
  <si>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</si>
  <si>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</si>
  <si>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</si>
  <si>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</si>
  <si>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</si>
  <si>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</si>
  <si>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</si>
  <si>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</si>
  <si>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</si>
  <si>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</si>
  <si>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</si>
  <si>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</si>
  <si>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</si>
  <si>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</si>
  <si>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</si>
  <si>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</si>
  <si>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</si>
  <si>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</si>
  <si>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 xml:space="preserve">    787 - Zasklievanie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</si>
  <si>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</si>
  <si>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</si>
  <si>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</si>
  <si>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</si>
  <si>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</si>
  <si>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</si>
  <si>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</si>
  <si>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</si>
  <si>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</si>
  <si>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</si>
  <si>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</si>
  <si>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</si>
  <si>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</si>
  <si>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</si>
  <si>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</si>
  <si>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</si>
  <si>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</si>
  <si>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</si>
  <si>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</si>
  <si>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</si>
  <si>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</si>
  <si>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2</t>
  </si>
  <si>
    <t>276018744</t>
  </si>
  <si>
    <t>162301101.S</t>
  </si>
  <si>
    <t>Vodorovné premiestnenie výkopku po spevnenej ceste z horniny tr.1-4, do 100 m3 na vzdialenosť do 500 m</t>
  </si>
  <si>
    <t>-698149590</t>
  </si>
  <si>
    <t>3</t>
  </si>
  <si>
    <t>162501102.S</t>
  </si>
  <si>
    <t>Vodorovné premiestnenie výkopku po spevnenej ceste z horniny tr.1-4, do 100 m3 na vzdialenosť do 3000 m</t>
  </si>
  <si>
    <t>-674001916</t>
  </si>
  <si>
    <t>171201201.S</t>
  </si>
  <si>
    <t>Uloženie sypaniny na skládky do 100 m3</t>
  </si>
  <si>
    <t>1111643134</t>
  </si>
  <si>
    <t>Zakladanie</t>
  </si>
  <si>
    <t>5</t>
  </si>
  <si>
    <t>211971121.S</t>
  </si>
  <si>
    <t>Zhotov. oplášt. výplne z geotext. v ryhe alebo v záreze pri rozvinutej šírke oplášt. od 0 do 2, 5 m</t>
  </si>
  <si>
    <t>m2</t>
  </si>
  <si>
    <t>-486973555</t>
  </si>
  <si>
    <t>6</t>
  </si>
  <si>
    <t>M</t>
  </si>
  <si>
    <t>693110002000.S</t>
  </si>
  <si>
    <t>Geotextília polypropylénová netkaná 200 g/m2</t>
  </si>
  <si>
    <t>8</t>
  </si>
  <si>
    <t>-2066613284</t>
  </si>
  <si>
    <t>7</t>
  </si>
  <si>
    <t>215901101.S</t>
  </si>
  <si>
    <t>Zhutnenie podložia z rastlej horniny 1 až 4 pod násypy, z hornina súdržných do 92 % PS a nesúdržných</t>
  </si>
  <si>
    <t>613094714</t>
  </si>
  <si>
    <t>Komunikácie</t>
  </si>
  <si>
    <t>564831111.S</t>
  </si>
  <si>
    <t>Podklad zo štrkodrviny s rozprestretím a zhutnením, po zhutnení hr. 100 mm</t>
  </si>
  <si>
    <t>907224354</t>
  </si>
  <si>
    <t>9</t>
  </si>
  <si>
    <t>Ostatné konštrukcie a práce-búranie</t>
  </si>
  <si>
    <t>916561213</t>
  </si>
  <si>
    <t>Osadenie kovového obrubníka</t>
  </si>
  <si>
    <t>m</t>
  </si>
  <si>
    <t>69144405</t>
  </si>
  <si>
    <t>10</t>
  </si>
  <si>
    <t>592170001</t>
  </si>
  <si>
    <t>Obrubník kovový výška 200 mm</t>
  </si>
  <si>
    <t>ks</t>
  </si>
  <si>
    <t>1378953171</t>
  </si>
  <si>
    <t>11</t>
  </si>
  <si>
    <t>936104101.S</t>
  </si>
  <si>
    <t>Montáž prvkov drobnej architektúry, hmotnosti do 0,1 t</t>
  </si>
  <si>
    <t>585524712</t>
  </si>
  <si>
    <t>12</t>
  </si>
  <si>
    <t>5535620100</t>
  </si>
  <si>
    <t>Pumpa a držiak na bicykel</t>
  </si>
  <si>
    <t>-14282538</t>
  </si>
  <si>
    <t>13</t>
  </si>
  <si>
    <t>936104212.S</t>
  </si>
  <si>
    <t>Osadenie odpadkového koša kotevnými skrutkami na pevný podklad</t>
  </si>
  <si>
    <t>-1439766480</t>
  </si>
  <si>
    <t>14</t>
  </si>
  <si>
    <t>553560003700.S</t>
  </si>
  <si>
    <t>Kôš odpadkový 50 l, štvorcový pôdorys, oceľová kostra opláštená drevenými lamelami z tropického dreva, výšky 920 mm</t>
  </si>
  <si>
    <t>-2019650756</t>
  </si>
  <si>
    <t>15</t>
  </si>
  <si>
    <t>936124112.S</t>
  </si>
  <si>
    <t>Zhotovenie lavice stabilnej so zabetónovaním nôh</t>
  </si>
  <si>
    <t>-2093296031</t>
  </si>
  <si>
    <t>16</t>
  </si>
  <si>
    <t>5535601000</t>
  </si>
  <si>
    <t>Drevené lavice a stôl na kovovej grafitovej konštrukcii</t>
  </si>
  <si>
    <t>kpl</t>
  </si>
  <si>
    <t>30977877</t>
  </si>
  <si>
    <t>17</t>
  </si>
  <si>
    <t>936174312.S</t>
  </si>
  <si>
    <t>Osadenie stojana na bicykle kotevnými skrutkami bez zabetónovania nôh na pevný podklad</t>
  </si>
  <si>
    <t>1444597672</t>
  </si>
  <si>
    <t>18</t>
  </si>
  <si>
    <t>553560009101.S</t>
  </si>
  <si>
    <t>Stojan na bicykel, oceľový v tvare písmena U v grafitovom prevedení</t>
  </si>
  <si>
    <t>757430244</t>
  </si>
  <si>
    <t>19</t>
  </si>
  <si>
    <t>936941131.S1</t>
  </si>
  <si>
    <t>Osadenie reklamnej vitríny, informačného nosiča na pevný podklad</t>
  </si>
  <si>
    <t>895660808</t>
  </si>
  <si>
    <t>553560013100.S</t>
  </si>
  <si>
    <t>Skriňa informačná osvetlená, využitelná plocha 1200x1700 mm</t>
  </si>
  <si>
    <t>762615441</t>
  </si>
  <si>
    <t>99</t>
  </si>
  <si>
    <t>Presun hmôt HSV</t>
  </si>
  <si>
    <t>21</t>
  </si>
  <si>
    <t>998222011.S</t>
  </si>
  <si>
    <t>Presun hmôt pre pozemné komunikácie s krytom z kameniva (8222, 8225) akejkoľvek dĺžky objektu</t>
  </si>
  <si>
    <t>t</t>
  </si>
  <si>
    <t>-929462771</t>
  </si>
  <si>
    <t>PSV</t>
  </si>
  <si>
    <t>Práce a dodávky PSV</t>
  </si>
  <si>
    <t>762</t>
  </si>
  <si>
    <t>Konštrukcie tesárske</t>
  </si>
  <si>
    <t>22</t>
  </si>
  <si>
    <t>762712140.S</t>
  </si>
  <si>
    <t>Montáž priestorových viazaných konštrukcií z reziva hraneného prierezovej plochy 280 - 450 cm2</t>
  </si>
  <si>
    <t>815060803</t>
  </si>
  <si>
    <t>23</t>
  </si>
  <si>
    <t>60542000010</t>
  </si>
  <si>
    <t>Rezivo stavebné zo smreku - hranoly hobľované</t>
  </si>
  <si>
    <t>32</t>
  </si>
  <si>
    <t>-1571779154</t>
  </si>
  <si>
    <t>24</t>
  </si>
  <si>
    <t>998762202.S</t>
  </si>
  <si>
    <t>Presun hmôt pre konštrukcie tesárske v objektoch výšky do 12 m</t>
  </si>
  <si>
    <t>%</t>
  </si>
  <si>
    <t>1241609819</t>
  </si>
  <si>
    <t>764</t>
  </si>
  <si>
    <t>Konštrukcie klampiarske</t>
  </si>
  <si>
    <t>25</t>
  </si>
  <si>
    <t>764171709</t>
  </si>
  <si>
    <t>Krytina - trapézový systém T-35, šírka 1025 mm, hr. 0,5 mm, sklon strechy do 30°</t>
  </si>
  <si>
    <t>-1943032342</t>
  </si>
  <si>
    <t>26</t>
  </si>
  <si>
    <t>998764201</t>
  </si>
  <si>
    <t>Presun hmôt pre konštrukcie klampiarske v objektoch výšky do 6 m</t>
  </si>
  <si>
    <t>-2029597952</t>
  </si>
  <si>
    <t>767</t>
  </si>
  <si>
    <t>Konštrukcie doplnkové kovové</t>
  </si>
  <si>
    <t>27</t>
  </si>
  <si>
    <t>767871211</t>
  </si>
  <si>
    <t>Montáž zemnej skrutky pre pergoly a prístrešky, priemeru 66 mm, dĺžky 865 mm</t>
  </si>
  <si>
    <t>-1381469466</t>
  </si>
  <si>
    <t>28</t>
  </si>
  <si>
    <t>311490004700</t>
  </si>
  <si>
    <t>Zemná skrutka Skrutka KSF S60x1600 - M16, pozinkovaná oceľ, KRINNER</t>
  </si>
  <si>
    <t>-635584457</t>
  </si>
  <si>
    <t>29</t>
  </si>
  <si>
    <t>311490004705</t>
  </si>
  <si>
    <t>T-konzola na uchytenie hranola, pozinkovaná oceľ, KRINNER</t>
  </si>
  <si>
    <t>1587595073</t>
  </si>
  <si>
    <t>30</t>
  </si>
  <si>
    <t>998767201</t>
  </si>
  <si>
    <t>Presun hmôt pre kovové stavebné doplnkové konštrukcie v objektoch výšky do 6 m</t>
  </si>
  <si>
    <t>-196778585</t>
  </si>
  <si>
    <t>783</t>
  </si>
  <si>
    <t>Nátery</t>
  </si>
  <si>
    <t>31</t>
  </si>
  <si>
    <t>783711201</t>
  </si>
  <si>
    <t>Nátery tesárskych konštrukcií olejové napustením a 1x lakovaním</t>
  </si>
  <si>
    <t>-1945955225</t>
  </si>
  <si>
    <t>783782404</t>
  </si>
  <si>
    <t>Nátery tesárskych konštrukcií, povrchová impregnácia proti drevokaznému hmyzu, hubám a plesniam, jednonásobná</t>
  </si>
  <si>
    <t>1202122959</t>
  </si>
  <si>
    <t>33</t>
  </si>
  <si>
    <t>783782406</t>
  </si>
  <si>
    <t>Nátery tesárskych konštrukcií, hĺbková impregnácia 3 v 1 s biocídom, jednonásobná</t>
  </si>
  <si>
    <t>-578521270</t>
  </si>
  <si>
    <t>787</t>
  </si>
  <si>
    <t>Zasklievanie</t>
  </si>
  <si>
    <t>34</t>
  </si>
  <si>
    <t>7871203R</t>
  </si>
  <si>
    <t>Zasklievanie stien a priečok polykarbonátom do drevenej konštrukcie latovania na lišty a zatmelením</t>
  </si>
  <si>
    <t>-1011809598</t>
  </si>
  <si>
    <t>35</t>
  </si>
  <si>
    <t>998787201</t>
  </si>
  <si>
    <t>Presun hmôt pre zasklievanie v objektoch výšky do 6 m</t>
  </si>
  <si>
    <t>-1649372768</t>
  </si>
  <si>
    <t>Košice Región Turizmus</t>
  </si>
  <si>
    <t>DP</t>
  </si>
  <si>
    <t>DP-001</t>
  </si>
  <si>
    <t>DP-002</t>
  </si>
  <si>
    <t>DP-003</t>
  </si>
  <si>
    <t>DP-004</t>
  </si>
  <si>
    <t>DP-005</t>
  </si>
  <si>
    <t>DP-006</t>
  </si>
  <si>
    <t>FVE systém a elektro príslušenstvo</t>
  </si>
  <si>
    <t>Solárny systém harmonizovaný na elektrické zariadenia odpočívadla vrátane dopravy, inštalácie, povolení, pripojenia a uvedenia do prevádzky</t>
  </si>
  <si>
    <t>Nabíjacia stanica na elektrobicykle</t>
  </si>
  <si>
    <t>nabíjacia stanica na mobilné telefóny </t>
  </si>
  <si>
    <t>wifi hotspot </t>
  </si>
  <si>
    <t>Osvetlenie</t>
  </si>
  <si>
    <t>uzemnenie a ochrana proti bleskom </t>
  </si>
  <si>
    <t xml:space="preserve">    DP - FVE systém a elektro príslušenstvo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</si>
</sst>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sz val="13"/>
      <color rgb="FF22222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167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3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3" xfId="0" applyFont="1" applyBorder="1" applyAlignment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6" fontId="18" fillId="0" borderId="0" xfId="0" applyNumberFormat="1" applyFont="1" applyBorder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/>
    <xf numFmtId="167" fontId="0" fillId="0" borderId="0" xfId="0" applyNumberFormat="1" applyFont="1" applyAlignment="1"/>
    <xf numFmtId="0" fontId="31" fillId="0" borderId="0" xfId="0" applyFont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ColWidth="12" defaultRowHeight="11.25" x14ac:dyDescent="0.2"/>
  <cols>
    <col min="1" max="1" width="8.16406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1640625" style="1" customWidth="1"/>
    <col min="35" max="35" width="31.6640625" style="1" customWidth="1"/>
    <col min="36" max="37" width="2.5" style="1" customWidth="1"/>
    <col min="38" max="38" width="8.1640625" style="1" customWidth="1"/>
    <col min="39" max="39" width="3.1640625" style="1" customWidth="1"/>
    <col min="40" max="40" width="13.16406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66406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16406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91" t="s">
        <v>5</v>
      </c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 x14ac:dyDescent="0.2">
      <c r="B5" s="17"/>
      <c r="D5" s="20" t="s">
        <v>10</v>
      </c>
      <c r="K5" s="176" t="s">
        <v>11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12</v>
      </c>
      <c r="K6" s="178" t="s">
        <v>13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7"/>
      <c r="BS6" s="14" t="s">
        <v>6</v>
      </c>
    </row>
    <row r="7" spans="1:74" s="1" customFormat="1" ht="12" customHeight="1" x14ac:dyDescent="0.2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600000000000001" customHeight="1" x14ac:dyDescent="0.2">
      <c r="B11" s="17"/>
      <c r="E11" s="21" t="s">
        <v>17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17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600000000000001" customHeight="1" x14ac:dyDescent="0.2">
      <c r="B17" s="17"/>
      <c r="E17" s="21" t="s">
        <v>25</v>
      </c>
      <c r="AK17" s="23" t="s">
        <v>22</v>
      </c>
      <c r="AN17" s="21" t="s">
        <v>1</v>
      </c>
      <c r="AR17" s="17"/>
      <c r="BS17" s="14" t="s">
        <v>26</v>
      </c>
    </row>
    <row r="18" spans="1:71" s="1" customFormat="1" ht="6.95" customHeight="1" x14ac:dyDescent="0.2">
      <c r="B18" s="17"/>
      <c r="AR18" s="17"/>
      <c r="BS18" s="14" t="s">
        <v>27</v>
      </c>
    </row>
    <row r="19" spans="1:71" s="1" customFormat="1" ht="12" customHeight="1" x14ac:dyDescent="0.2">
      <c r="B19" s="17"/>
      <c r="D19" s="23" t="s">
        <v>28</v>
      </c>
      <c r="AK19" s="23" t="s">
        <v>21</v>
      </c>
      <c r="AN19" s="21" t="s">
        <v>1</v>
      </c>
      <c r="AR19" s="17"/>
      <c r="BS19" s="14" t="s">
        <v>27</v>
      </c>
    </row>
    <row r="20" spans="1:71" s="1" customFormat="1" ht="18.600000000000001" customHeight="1" x14ac:dyDescent="0.2">
      <c r="B20" s="17"/>
      <c r="E20" s="21" t="s">
        <v>17</v>
      </c>
      <c r="AK20" s="23" t="s">
        <v>22</v>
      </c>
      <c r="AN20" s="21" t="s">
        <v>1</v>
      </c>
      <c r="AR20" s="17"/>
      <c r="BS20" s="14" t="s">
        <v>26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29</v>
      </c>
      <c r="AR22" s="17"/>
    </row>
    <row r="23" spans="1:71" s="1" customFormat="1" ht="16.5" customHeight="1" x14ac:dyDescent="0.2">
      <c r="B23" s="17"/>
      <c r="E23" s="179" t="s">
        <v>1</v>
      </c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.1" customHeight="1" x14ac:dyDescent="0.2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0">
        <f>ROUND(AG94,2)</f>
        <v>0</v>
      </c>
      <c r="AL26" s="181"/>
      <c r="AM26" s="181"/>
      <c r="AN26" s="181"/>
      <c r="AO26" s="181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2" t="s">
        <v>31</v>
      </c>
      <c r="M28" s="182"/>
      <c r="N28" s="182"/>
      <c r="O28" s="182"/>
      <c r="P28" s="182"/>
      <c r="Q28" s="26"/>
      <c r="R28" s="26"/>
      <c r="S28" s="26"/>
      <c r="T28" s="26"/>
      <c r="U28" s="26"/>
      <c r="V28" s="26"/>
      <c r="W28" s="182" t="s">
        <v>32</v>
      </c>
      <c r="X28" s="182"/>
      <c r="Y28" s="182"/>
      <c r="Z28" s="182"/>
      <c r="AA28" s="182"/>
      <c r="AB28" s="182"/>
      <c r="AC28" s="182"/>
      <c r="AD28" s="182"/>
      <c r="AE28" s="182"/>
      <c r="AF28" s="26"/>
      <c r="AG28" s="26"/>
      <c r="AH28" s="26"/>
      <c r="AI28" s="26"/>
      <c r="AJ28" s="26"/>
      <c r="AK28" s="182" t="s">
        <v>33</v>
      </c>
      <c r="AL28" s="182"/>
      <c r="AM28" s="182"/>
      <c r="AN28" s="182"/>
      <c r="AO28" s="182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34</v>
      </c>
      <c r="F29" s="23" t="s">
        <v>35</v>
      </c>
      <c r="L29" s="185">
        <v>0.2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1"/>
    </row>
    <row r="30" spans="1:71" s="3" customFormat="1" ht="14.45" customHeight="1" x14ac:dyDescent="0.2">
      <c r="B30" s="31"/>
      <c r="F30" s="23" t="s">
        <v>36</v>
      </c>
      <c r="L30" s="185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1"/>
    </row>
    <row r="31" spans="1:71" s="3" customFormat="1" ht="14.45" hidden="1" customHeight="1" x14ac:dyDescent="0.2">
      <c r="B31" s="31"/>
      <c r="F31" s="23" t="s">
        <v>37</v>
      </c>
      <c r="L31" s="185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1"/>
    </row>
    <row r="32" spans="1:71" s="3" customFormat="1" ht="14.45" hidden="1" customHeight="1" x14ac:dyDescent="0.2">
      <c r="B32" s="31"/>
      <c r="F32" s="23" t="s">
        <v>38</v>
      </c>
      <c r="L32" s="185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1"/>
    </row>
    <row r="33" spans="1:57" s="3" customFormat="1" ht="14.45" hidden="1" customHeight="1" x14ac:dyDescent="0.2">
      <c r="B33" s="31"/>
      <c r="F33" s="23" t="s">
        <v>39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.1" customHeight="1" x14ac:dyDescent="0.2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206" t="s">
        <v>42</v>
      </c>
      <c r="Y35" s="207"/>
      <c r="Z35" s="207"/>
      <c r="AA35" s="207"/>
      <c r="AB35" s="207"/>
      <c r="AC35" s="34"/>
      <c r="AD35" s="34"/>
      <c r="AE35" s="34"/>
      <c r="AF35" s="34"/>
      <c r="AG35" s="34"/>
      <c r="AH35" s="34"/>
      <c r="AI35" s="34"/>
      <c r="AJ35" s="34"/>
      <c r="AK35" s="208">
        <f>SUM(AK26:AK33)</f>
        <v>0</v>
      </c>
      <c r="AL35" s="207"/>
      <c r="AM35" s="207"/>
      <c r="AN35" s="207"/>
      <c r="AO35" s="209"/>
      <c r="AP35" s="32"/>
      <c r="AQ35" s="32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 x14ac:dyDescent="0.2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 x14ac:dyDescent="0.2">
      <c r="B84" s="45"/>
      <c r="C84" s="23" t="s">
        <v>10</v>
      </c>
      <c r="L84" s="4" t="str">
        <f>K5</f>
        <v>1414</v>
      </c>
      <c r="AR84" s="45"/>
    </row>
    <row r="85" spans="1:90" s="5" customFormat="1" ht="36.950000000000003" customHeight="1" x14ac:dyDescent="0.2">
      <c r="B85" s="46"/>
      <c r="C85" s="47" t="s">
        <v>12</v>
      </c>
      <c r="L85" s="197" t="str">
        <f>K6</f>
        <v>EUROVELLO - Cyklistické odpočívadlá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6"/>
    </row>
    <row r="86" spans="1:90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 x14ac:dyDescent="0.2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99" t="str">
        <f>IF(AN8= "","",AN8)</f>
        <v>25. 6. 2020</v>
      </c>
      <c r="AN87" s="199"/>
      <c r="AO87" s="26"/>
      <c r="AP87" s="26"/>
      <c r="AQ87" s="26"/>
      <c r="AR87" s="27"/>
      <c r="BE87" s="26"/>
    </row>
    <row r="88" spans="1:90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 x14ac:dyDescent="0.2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200" t="str">
        <f>IF(E17="","",E17)</f>
        <v>PULSARO s.r.o., Košice</v>
      </c>
      <c r="AN89" s="201"/>
      <c r="AO89" s="201"/>
      <c r="AP89" s="201"/>
      <c r="AQ89" s="26"/>
      <c r="AR89" s="27"/>
      <c r="AS89" s="202" t="s">
        <v>50</v>
      </c>
      <c r="AT89" s="203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 x14ac:dyDescent="0.2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200" t="str">
        <f>IF(E20="","",E20)</f>
        <v xml:space="preserve"> </v>
      </c>
      <c r="AN90" s="201"/>
      <c r="AO90" s="201"/>
      <c r="AP90" s="201"/>
      <c r="AQ90" s="26"/>
      <c r="AR90" s="27"/>
      <c r="AS90" s="204"/>
      <c r="AT90" s="205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7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4"/>
      <c r="AT91" s="20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 x14ac:dyDescent="0.2">
      <c r="A92" s="26"/>
      <c r="B92" s="27"/>
      <c r="C92" s="192" t="s">
        <v>51</v>
      </c>
      <c r="D92" s="193"/>
      <c r="E92" s="193"/>
      <c r="F92" s="193"/>
      <c r="G92" s="193"/>
      <c r="H92" s="54"/>
      <c r="I92" s="194" t="s">
        <v>52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5" t="s">
        <v>53</v>
      </c>
      <c r="AH92" s="193"/>
      <c r="AI92" s="193"/>
      <c r="AJ92" s="193"/>
      <c r="AK92" s="193"/>
      <c r="AL92" s="193"/>
      <c r="AM92" s="193"/>
      <c r="AN92" s="194" t="s">
        <v>54</v>
      </c>
      <c r="AO92" s="193"/>
      <c r="AP92" s="196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0" s="2" customFormat="1" ht="10.7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 x14ac:dyDescent="0.2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9">
        <f>ROUND(AG95,2)</f>
        <v>0</v>
      </c>
      <c r="AH94" s="189"/>
      <c r="AI94" s="189"/>
      <c r="AJ94" s="189"/>
      <c r="AK94" s="189"/>
      <c r="AL94" s="189"/>
      <c r="AM94" s="189"/>
      <c r="AN94" s="190">
        <f>SUM(AG94,AT94)</f>
        <v>0</v>
      </c>
      <c r="AO94" s="190"/>
      <c r="AP94" s="190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180.20703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69</v>
      </c>
      <c r="BT94" s="71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0" s="7" customFormat="1" ht="16.5" customHeight="1" x14ac:dyDescent="0.2">
      <c r="A95" s="72" t="s">
        <v>73</v>
      </c>
      <c r="B95" s="73"/>
      <c r="C95" s="74"/>
      <c r="D95" s="188" t="s">
        <v>11</v>
      </c>
      <c r="E95" s="188"/>
      <c r="F95" s="188"/>
      <c r="G95" s="188"/>
      <c r="H95" s="188"/>
      <c r="I95" s="75"/>
      <c r="J95" s="188" t="s">
        <v>13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6">
        <f>'1414 - EUROVELLO - Cyklis...'!J28</f>
        <v>0</v>
      </c>
      <c r="AH95" s="187"/>
      <c r="AI95" s="187"/>
      <c r="AJ95" s="187"/>
      <c r="AK95" s="187"/>
      <c r="AL95" s="187"/>
      <c r="AM95" s="187"/>
      <c r="AN95" s="186">
        <f>SUM(AG95,AT95)</f>
        <v>0</v>
      </c>
      <c r="AO95" s="187"/>
      <c r="AP95" s="187"/>
      <c r="AQ95" s="76" t="s">
        <v>74</v>
      </c>
      <c r="AR95" s="73"/>
      <c r="AS95" s="77">
        <v>0</v>
      </c>
      <c r="AT95" s="78">
        <f>ROUND(SUM(AV95:AW95),2)</f>
        <v>0</v>
      </c>
      <c r="AU95" s="79">
        <f>'1414 - EUROVELLO - Cyklis...'!P124</f>
        <v>180.20702737000005</v>
      </c>
      <c r="AV95" s="78">
        <f>'1414 - EUROVELLO - Cyklis...'!J31</f>
        <v>0</v>
      </c>
      <c r="AW95" s="78">
        <f>'1414 - EUROVELLO - Cyklis...'!J32</f>
        <v>0</v>
      </c>
      <c r="AX95" s="78">
        <f>'1414 - EUROVELLO - Cyklis...'!J33</f>
        <v>0</v>
      </c>
      <c r="AY95" s="78">
        <f>'1414 - EUROVELLO - Cyklis...'!J34</f>
        <v>0</v>
      </c>
      <c r="AZ95" s="78">
        <f>'1414 - EUROVELLO - Cyklis...'!F31</f>
        <v>0</v>
      </c>
      <c r="BA95" s="78">
        <f>'1414 - EUROVELLO - Cyklis...'!F32</f>
        <v>0</v>
      </c>
      <c r="BB95" s="78">
        <f>'1414 - EUROVELLO - Cyklis...'!F33</f>
        <v>0</v>
      </c>
      <c r="BC95" s="78">
        <f>'1414 - EUROVELLO - Cyklis...'!F34</f>
        <v>0</v>
      </c>
      <c r="BD95" s="80">
        <f>'1414 - EUROVELLO - Cyklis...'!F35</f>
        <v>0</v>
      </c>
      <c r="BT95" s="81" t="s">
        <v>75</v>
      </c>
      <c r="BU95" s="81" t="s">
        <v>76</v>
      </c>
      <c r="BV95" s="81" t="s">
        <v>71</v>
      </c>
      <c r="BW95" s="81" t="s">
        <v>4</v>
      </c>
      <c r="BX95" s="81" t="s">
        <v>72</v>
      </c>
      <c r="CL95" s="81" t="s">
        <v>1</v>
      </c>
    </row>
    <row r="96" spans="1:90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1414 - EUROVELLO - Cyklis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80"/>
  <sheetViews>
    <sheetView showGridLines="0" tabSelected="1" topLeftCell="A171" zoomScale="165" zoomScaleNormal="140" workbookViewId="0">
      <selection activeCell="V174" sqref="V174"/>
    </sheetView>
  </sheetViews>
  <sheetFormatPr defaultColWidth="12" defaultRowHeight="11.25" x14ac:dyDescent="0.2"/>
  <cols>
    <col min="1" max="1" width="8.1640625" style="1" customWidth="1"/>
    <col min="2" max="2" width="1.6640625" style="1" customWidth="1"/>
    <col min="3" max="4" width="4.1640625" style="1" customWidth="1"/>
    <col min="5" max="5" width="20" style="1" customWidth="1"/>
    <col min="6" max="6" width="52" style="1" customWidth="1"/>
    <col min="7" max="7" width="7" style="1" customWidth="1"/>
    <col min="8" max="8" width="11.5" style="1" customWidth="1"/>
    <col min="9" max="9" width="20.1640625" style="1" customWidth="1"/>
    <col min="10" max="10" width="20.6640625" style="1" customWidth="1"/>
    <col min="11" max="11" width="20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1" spans="1:46" x14ac:dyDescent="0.2">
      <c r="A1" s="82"/>
    </row>
    <row r="2" spans="1:46" s="1" customFormat="1" ht="36.950000000000003" customHeight="1" x14ac:dyDescent="0.2">
      <c r="L2" s="191" t="s">
        <v>5</v>
      </c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 x14ac:dyDescent="0.2">
      <c r="B4" s="17"/>
      <c r="D4" s="18" t="s">
        <v>77</v>
      </c>
      <c r="L4" s="17"/>
      <c r="M4" s="83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6"/>
      <c r="B6" s="27"/>
      <c r="C6" s="26"/>
      <c r="D6" s="23" t="s">
        <v>12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 x14ac:dyDescent="0.2">
      <c r="A7" s="26"/>
      <c r="B7" s="27"/>
      <c r="C7" s="26"/>
      <c r="D7" s="26"/>
      <c r="E7" s="197" t="s">
        <v>13</v>
      </c>
      <c r="F7" s="210"/>
      <c r="G7" s="210"/>
      <c r="H7" s="210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 x14ac:dyDescent="0.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 x14ac:dyDescent="0.2">
      <c r="A9" s="26"/>
      <c r="B9" s="27"/>
      <c r="C9" s="26"/>
      <c r="D9" s="23" t="s">
        <v>14</v>
      </c>
      <c r="E9" s="26"/>
      <c r="F9" s="21" t="s">
        <v>1</v>
      </c>
      <c r="G9" s="26"/>
      <c r="H9" s="26"/>
      <c r="I9" s="23" t="s">
        <v>15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16</v>
      </c>
      <c r="E10" s="26"/>
      <c r="F10" s="21" t="s">
        <v>17</v>
      </c>
      <c r="G10" s="26"/>
      <c r="H10" s="26"/>
      <c r="I10" s="23" t="s">
        <v>18</v>
      </c>
      <c r="J10" s="49">
        <v>44026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7" customHeight="1" x14ac:dyDescent="0.2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20</v>
      </c>
      <c r="E12" s="26"/>
      <c r="F12" s="26"/>
      <c r="G12" s="26"/>
      <c r="H12" s="26"/>
      <c r="I12" s="23" t="s">
        <v>21</v>
      </c>
      <c r="J12" s="21" t="str">
        <f>IF('Rekapitulácia stavby'!AN10="","",'Rekapitulácia stavby'!AN10)</f>
        <v/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 x14ac:dyDescent="0.2">
      <c r="A13" s="26"/>
      <c r="B13" s="27"/>
      <c r="C13" s="26"/>
      <c r="D13" s="26"/>
      <c r="E13" s="21" t="s">
        <v>275</v>
      </c>
      <c r="F13" s="26"/>
      <c r="G13" s="26"/>
      <c r="H13" s="26"/>
      <c r="I13" s="23" t="s">
        <v>22</v>
      </c>
      <c r="J13" s="21" t="str">
        <f>IF('Rekapitulácia stavby'!AN11="","",'Rekapitulácia stavby'!AN11)</f>
        <v/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 x14ac:dyDescent="0.2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 x14ac:dyDescent="0.2">
      <c r="A15" s="26"/>
      <c r="B15" s="27"/>
      <c r="C15" s="26"/>
      <c r="D15" s="23" t="s">
        <v>23</v>
      </c>
      <c r="E15" s="26"/>
      <c r="F15" s="26"/>
      <c r="G15" s="26"/>
      <c r="H15" s="26"/>
      <c r="I15" s="23" t="s">
        <v>21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 x14ac:dyDescent="0.2">
      <c r="A16" s="26"/>
      <c r="B16" s="27"/>
      <c r="C16" s="26"/>
      <c r="D16" s="26"/>
      <c r="E16" s="176" t="str">
        <f>'Rekapitulácia stavby'!E14</f>
        <v xml:space="preserve"> </v>
      </c>
      <c r="F16" s="176"/>
      <c r="G16" s="176"/>
      <c r="H16" s="176"/>
      <c r="I16" s="23" t="s">
        <v>22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 x14ac:dyDescent="0.2">
      <c r="A18" s="26"/>
      <c r="B18" s="27"/>
      <c r="C18" s="26"/>
      <c r="D18" s="23" t="s">
        <v>24</v>
      </c>
      <c r="E18" s="26"/>
      <c r="F18" s="26"/>
      <c r="G18" s="26"/>
      <c r="H18" s="26"/>
      <c r="I18" s="23" t="s">
        <v>21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 x14ac:dyDescent="0.2">
      <c r="A19" s="26"/>
      <c r="B19" s="27"/>
      <c r="C19" s="26"/>
      <c r="D19" s="26"/>
      <c r="E19" s="21" t="s">
        <v>25</v>
      </c>
      <c r="F19" s="26"/>
      <c r="G19" s="26"/>
      <c r="H19" s="26"/>
      <c r="I19" s="23" t="s">
        <v>22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 x14ac:dyDescent="0.2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 x14ac:dyDescent="0.2">
      <c r="A21" s="26"/>
      <c r="B21" s="27"/>
      <c r="C21" s="26"/>
      <c r="D21" s="23" t="s">
        <v>28</v>
      </c>
      <c r="E21" s="26"/>
      <c r="F21" s="26"/>
      <c r="G21" s="26"/>
      <c r="H21" s="26"/>
      <c r="I21" s="23" t="s">
        <v>21</v>
      </c>
      <c r="J21" s="21" t="str">
        <f>IF('Rekapitulácia stavby'!AN19="","",'Rekapitulácia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 x14ac:dyDescent="0.2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22</v>
      </c>
      <c r="J22" s="21" t="str">
        <f>IF('Rekapitulácia stavby'!AN20="","",'Rekapitulácia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 x14ac:dyDescent="0.2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 x14ac:dyDescent="0.2">
      <c r="A24" s="26"/>
      <c r="B24" s="27"/>
      <c r="C24" s="26"/>
      <c r="D24" s="23" t="s">
        <v>29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 x14ac:dyDescent="0.2">
      <c r="A25" s="84"/>
      <c r="B25" s="85"/>
      <c r="C25" s="84"/>
      <c r="D25" s="84"/>
      <c r="E25" s="179" t="s">
        <v>1</v>
      </c>
      <c r="F25" s="179"/>
      <c r="G25" s="179"/>
      <c r="H25" s="179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 x14ac:dyDescent="0.2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 x14ac:dyDescent="0.2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5" customHeight="1" x14ac:dyDescent="0.2">
      <c r="A28" s="26"/>
      <c r="B28" s="27"/>
      <c r="C28" s="26"/>
      <c r="D28" s="87" t="s">
        <v>30</v>
      </c>
      <c r="E28" s="26"/>
      <c r="F28" s="26"/>
      <c r="G28" s="26"/>
      <c r="H28" s="26"/>
      <c r="I28" s="26"/>
      <c r="J28" s="65">
        <f>ROUND(J124,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 x14ac:dyDescent="0.2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 x14ac:dyDescent="0.2">
      <c r="A30" s="26"/>
      <c r="B30" s="27"/>
      <c r="C30" s="26"/>
      <c r="D30" s="26"/>
      <c r="E30" s="26"/>
      <c r="F30" s="30" t="s">
        <v>32</v>
      </c>
      <c r="G30" s="26"/>
      <c r="H30" s="26"/>
      <c r="I30" s="30" t="s">
        <v>31</v>
      </c>
      <c r="J30" s="30" t="s">
        <v>33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 x14ac:dyDescent="0.2">
      <c r="A31" s="26"/>
      <c r="B31" s="27"/>
      <c r="C31" s="26"/>
      <c r="D31" s="88" t="s">
        <v>34</v>
      </c>
      <c r="E31" s="23" t="s">
        <v>35</v>
      </c>
      <c r="F31" s="89">
        <f>ROUND((SUM(BE124:BE171)),  2)</f>
        <v>0</v>
      </c>
      <c r="G31" s="26"/>
      <c r="H31" s="26"/>
      <c r="I31" s="90">
        <v>0.2</v>
      </c>
      <c r="J31" s="89">
        <f>ROUND(((SUM(BE124:BE171))*I31),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 x14ac:dyDescent="0.2">
      <c r="A32" s="26"/>
      <c r="B32" s="27"/>
      <c r="C32" s="26"/>
      <c r="D32" s="26"/>
      <c r="E32" s="23" t="s">
        <v>36</v>
      </c>
      <c r="F32" s="89">
        <f>J28</f>
        <v>0</v>
      </c>
      <c r="G32" s="26"/>
      <c r="H32" s="26"/>
      <c r="I32" s="90">
        <v>0.2</v>
      </c>
      <c r="J32" s="89">
        <f>F32*0.2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26"/>
      <c r="E33" s="23" t="s">
        <v>37</v>
      </c>
      <c r="F33" s="89">
        <f>ROUND((SUM(BG124:BG171)),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23" t="s">
        <v>38</v>
      </c>
      <c r="F34" s="89">
        <f>ROUND((SUM(BH124:BH171)),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23" t="s">
        <v>39</v>
      </c>
      <c r="F35" s="89">
        <f>ROUND((SUM(BI124:BI171)),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5" customHeight="1" x14ac:dyDescent="0.2">
      <c r="A37" s="26"/>
      <c r="B37" s="27"/>
      <c r="C37" s="91"/>
      <c r="D37" s="92" t="s">
        <v>40</v>
      </c>
      <c r="E37" s="54"/>
      <c r="F37" s="54"/>
      <c r="G37" s="93" t="s">
        <v>41</v>
      </c>
      <c r="H37" s="94" t="s">
        <v>42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 x14ac:dyDescent="0.2">
      <c r="B39" s="17"/>
      <c r="L39" s="17"/>
    </row>
    <row r="40" spans="1:31" s="1" customFormat="1" ht="14.45" customHeight="1" x14ac:dyDescent="0.2">
      <c r="B40" s="17"/>
      <c r="L40" s="17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39" t="s">
        <v>45</v>
      </c>
      <c r="E61" s="29"/>
      <c r="F61" s="97" t="s">
        <v>46</v>
      </c>
      <c r="G61" s="39" t="s">
        <v>45</v>
      </c>
      <c r="H61" s="29"/>
      <c r="I61" s="29"/>
      <c r="J61" s="98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39" t="s">
        <v>45</v>
      </c>
      <c r="E76" s="29"/>
      <c r="F76" s="97" t="s">
        <v>46</v>
      </c>
      <c r="G76" s="39" t="s">
        <v>45</v>
      </c>
      <c r="H76" s="29"/>
      <c r="I76" s="29"/>
      <c r="J76" s="98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8" t="s">
        <v>78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197" t="str">
        <f>E7</f>
        <v>EUROVELLO - Cyklistické odpočívadlá</v>
      </c>
      <c r="F85" s="210"/>
      <c r="G85" s="210"/>
      <c r="H85" s="210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 x14ac:dyDescent="0.2">
      <c r="A87" s="26"/>
      <c r="B87" s="27"/>
      <c r="C87" s="23" t="s">
        <v>16</v>
      </c>
      <c r="D87" s="26"/>
      <c r="E87" s="26"/>
      <c r="F87" s="21" t="str">
        <f>F10</f>
        <v xml:space="preserve"> </v>
      </c>
      <c r="G87" s="26"/>
      <c r="H87" s="26"/>
      <c r="I87" s="23" t="s">
        <v>18</v>
      </c>
      <c r="J87" s="49">
        <f>IF(J10="","",J10)</f>
        <v>44026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25.7" customHeight="1" x14ac:dyDescent="0.2">
      <c r="A89" s="26"/>
      <c r="B89" s="27"/>
      <c r="C89" s="23" t="s">
        <v>20</v>
      </c>
      <c r="D89" s="26"/>
      <c r="E89" s="26"/>
      <c r="F89" s="21" t="str">
        <f>E13</f>
        <v>Košice Región Turizmus</v>
      </c>
      <c r="G89" s="26"/>
      <c r="H89" s="26"/>
      <c r="I89" s="23" t="s">
        <v>24</v>
      </c>
      <c r="J89" s="24" t="str">
        <f>E19</f>
        <v>PULSARO s.r.o., Košice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 x14ac:dyDescent="0.2">
      <c r="A90" s="26"/>
      <c r="B90" s="27"/>
      <c r="C90" s="23" t="s">
        <v>23</v>
      </c>
      <c r="D90" s="26"/>
      <c r="E90" s="26"/>
      <c r="F90" s="21" t="str">
        <f>IF(E16="","",E16)</f>
        <v xml:space="preserve"> </v>
      </c>
      <c r="G90" s="26"/>
      <c r="H90" s="26"/>
      <c r="I90" s="23" t="s">
        <v>28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 x14ac:dyDescent="0.2">
      <c r="A92" s="26"/>
      <c r="B92" s="27"/>
      <c r="C92" s="99" t="s">
        <v>79</v>
      </c>
      <c r="D92" s="91"/>
      <c r="E92" s="91"/>
      <c r="F92" s="91"/>
      <c r="G92" s="91"/>
      <c r="H92" s="91"/>
      <c r="I92" s="91"/>
      <c r="J92" s="100" t="s">
        <v>80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7" customHeight="1" x14ac:dyDescent="0.2">
      <c r="A94" s="26"/>
      <c r="B94" s="27"/>
      <c r="C94" s="101" t="s">
        <v>81</v>
      </c>
      <c r="D94" s="26"/>
      <c r="E94" s="26"/>
      <c r="F94" s="26"/>
      <c r="G94" s="26"/>
      <c r="H94" s="26"/>
      <c r="I94" s="26"/>
      <c r="J94" s="65">
        <f>J124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82</v>
      </c>
    </row>
    <row r="95" spans="1:47" s="9" customFormat="1" ht="24.95" customHeight="1" x14ac:dyDescent="0.2">
      <c r="B95" s="102"/>
      <c r="D95" s="103" t="s">
        <v>83</v>
      </c>
      <c r="E95" s="104"/>
      <c r="F95" s="104"/>
      <c r="G95" s="104"/>
      <c r="H95" s="104"/>
      <c r="I95" s="104"/>
      <c r="J95" s="105">
        <f>J125</f>
        <v>0</v>
      </c>
      <c r="L95" s="102"/>
    </row>
    <row r="96" spans="1:47" s="10" customFormat="1" ht="20.100000000000001" customHeight="1" x14ac:dyDescent="0.2">
      <c r="B96" s="106"/>
      <c r="D96" s="107" t="s">
        <v>84</v>
      </c>
      <c r="E96" s="108"/>
      <c r="F96" s="108"/>
      <c r="G96" s="108"/>
      <c r="H96" s="108"/>
      <c r="I96" s="108"/>
      <c r="J96" s="109">
        <f>J126</f>
        <v>0</v>
      </c>
      <c r="L96" s="106"/>
    </row>
    <row r="97" spans="1:31" s="10" customFormat="1" ht="20.100000000000001" customHeight="1" x14ac:dyDescent="0.2">
      <c r="B97" s="106"/>
      <c r="D97" s="107" t="s">
        <v>85</v>
      </c>
      <c r="E97" s="108"/>
      <c r="F97" s="108"/>
      <c r="G97" s="108"/>
      <c r="H97" s="108"/>
      <c r="I97" s="108"/>
      <c r="J97" s="109">
        <f>J131</f>
        <v>0</v>
      </c>
      <c r="L97" s="106"/>
    </row>
    <row r="98" spans="1:31" s="10" customFormat="1" ht="20.100000000000001" customHeight="1" x14ac:dyDescent="0.2">
      <c r="B98" s="106"/>
      <c r="D98" s="107" t="s">
        <v>86</v>
      </c>
      <c r="E98" s="108"/>
      <c r="F98" s="108"/>
      <c r="G98" s="108"/>
      <c r="H98" s="108"/>
      <c r="I98" s="108"/>
      <c r="J98" s="109">
        <f>J135</f>
        <v>0</v>
      </c>
      <c r="L98" s="106"/>
    </row>
    <row r="99" spans="1:31" s="10" customFormat="1" ht="20.100000000000001" customHeight="1" x14ac:dyDescent="0.2">
      <c r="B99" s="106"/>
      <c r="D99" s="107" t="s">
        <v>87</v>
      </c>
      <c r="E99" s="108"/>
      <c r="F99" s="108"/>
      <c r="G99" s="108"/>
      <c r="H99" s="108"/>
      <c r="I99" s="108"/>
      <c r="J99" s="109">
        <f>J137</f>
        <v>0</v>
      </c>
      <c r="L99" s="106"/>
    </row>
    <row r="100" spans="1:31" s="10" customFormat="1" ht="20.100000000000001" customHeight="1" x14ac:dyDescent="0.2">
      <c r="B100" s="106"/>
      <c r="D100" s="107" t="s">
        <v>88</v>
      </c>
      <c r="E100" s="108"/>
      <c r="F100" s="108"/>
      <c r="G100" s="108"/>
      <c r="H100" s="108"/>
      <c r="I100" s="108"/>
      <c r="J100" s="109">
        <f>J150</f>
        <v>0</v>
      </c>
      <c r="L100" s="106"/>
    </row>
    <row r="101" spans="1:31" s="9" customFormat="1" ht="24.95" customHeight="1" x14ac:dyDescent="0.2">
      <c r="B101" s="102"/>
      <c r="D101" s="103" t="s">
        <v>89</v>
      </c>
      <c r="E101" s="104"/>
      <c r="F101" s="104"/>
      <c r="G101" s="104"/>
      <c r="H101" s="104"/>
      <c r="I101" s="104"/>
      <c r="J101" s="105">
        <f>J152</f>
        <v>0</v>
      </c>
      <c r="L101" s="102"/>
    </row>
    <row r="102" spans="1:31" s="10" customFormat="1" ht="20.100000000000001" customHeight="1" x14ac:dyDescent="0.2">
      <c r="B102" s="106"/>
      <c r="D102" s="107" t="s">
        <v>90</v>
      </c>
      <c r="E102" s="108"/>
      <c r="F102" s="108"/>
      <c r="G102" s="108"/>
      <c r="H102" s="108"/>
      <c r="I102" s="108"/>
      <c r="J102" s="109">
        <f>J153</f>
        <v>0</v>
      </c>
      <c r="L102" s="106"/>
    </row>
    <row r="103" spans="1:31" s="10" customFormat="1" ht="20.100000000000001" customHeight="1" x14ac:dyDescent="0.2">
      <c r="B103" s="106"/>
      <c r="D103" s="107" t="s">
        <v>91</v>
      </c>
      <c r="E103" s="108"/>
      <c r="F103" s="108"/>
      <c r="G103" s="108"/>
      <c r="H103" s="108"/>
      <c r="I103" s="108"/>
      <c r="J103" s="109">
        <f>J157</f>
        <v>0</v>
      </c>
      <c r="L103" s="106"/>
    </row>
    <row r="104" spans="1:31" s="10" customFormat="1" ht="20.100000000000001" customHeight="1" x14ac:dyDescent="0.2">
      <c r="B104" s="106"/>
      <c r="D104" s="107" t="s">
        <v>92</v>
      </c>
      <c r="E104" s="108"/>
      <c r="F104" s="108"/>
      <c r="G104" s="108"/>
      <c r="H104" s="108"/>
      <c r="I104" s="108"/>
      <c r="J104" s="109">
        <f>J160</f>
        <v>0</v>
      </c>
      <c r="L104" s="106"/>
    </row>
    <row r="105" spans="1:31" s="10" customFormat="1" ht="20.100000000000001" customHeight="1" x14ac:dyDescent="0.2">
      <c r="B105" s="106"/>
      <c r="D105" s="107" t="s">
        <v>93</v>
      </c>
      <c r="E105" s="108"/>
      <c r="F105" s="108"/>
      <c r="G105" s="108"/>
      <c r="H105" s="108"/>
      <c r="I105" s="108"/>
      <c r="J105" s="109">
        <f>J165</f>
        <v>0</v>
      </c>
      <c r="L105" s="106"/>
    </row>
    <row r="106" spans="1:31" s="10" customFormat="1" ht="20.100000000000001" customHeight="1" x14ac:dyDescent="0.2">
      <c r="B106" s="106"/>
      <c r="D106" s="107" t="s">
        <v>94</v>
      </c>
      <c r="E106" s="108"/>
      <c r="F106" s="108"/>
      <c r="G106" s="108"/>
      <c r="H106" s="108"/>
      <c r="I106" s="108"/>
      <c r="J106" s="109">
        <f>J169</f>
        <v>0</v>
      </c>
      <c r="L106" s="106"/>
    </row>
    <row r="107" spans="1:31" s="2" customFormat="1" ht="21.75" customHeight="1" x14ac:dyDescent="0.2">
      <c r="A107" s="26"/>
      <c r="B107" s="27"/>
      <c r="C107" s="26"/>
      <c r="D107" s="107" t="s">
        <v>290</v>
      </c>
      <c r="E107" s="108"/>
      <c r="F107" s="108"/>
      <c r="G107" s="108"/>
      <c r="H107" s="108"/>
      <c r="I107" s="108"/>
      <c r="J107" s="109">
        <f>J172</f>
        <v>0</v>
      </c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 x14ac:dyDescent="0.2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5" customHeight="1" x14ac:dyDescent="0.2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4.95" customHeight="1" x14ac:dyDescent="0.2">
      <c r="A113" s="26"/>
      <c r="B113" s="27"/>
      <c r="C113" s="18" t="s">
        <v>95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 x14ac:dyDescent="0.2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 x14ac:dyDescent="0.2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6.5" customHeight="1" x14ac:dyDescent="0.2">
      <c r="A116" s="26"/>
      <c r="B116" s="27"/>
      <c r="C116" s="26"/>
      <c r="D116" s="26"/>
      <c r="E116" s="197" t="str">
        <f>E7</f>
        <v>EUROVELLO - Cyklistické odpočívadlá</v>
      </c>
      <c r="F116" s="210"/>
      <c r="G116" s="210"/>
      <c r="H116" s="210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 x14ac:dyDescent="0.2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2" customHeight="1" x14ac:dyDescent="0.2">
      <c r="A118" s="26"/>
      <c r="B118" s="27"/>
      <c r="C118" s="23" t="s">
        <v>16</v>
      </c>
      <c r="D118" s="26"/>
      <c r="E118" s="26"/>
      <c r="F118" s="21" t="str">
        <f>F10</f>
        <v xml:space="preserve"> </v>
      </c>
      <c r="G118" s="26"/>
      <c r="H118" s="26"/>
      <c r="I118" s="23" t="s">
        <v>18</v>
      </c>
      <c r="J118" s="49">
        <f>IF(J10="","",J10)</f>
        <v>44026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6.95" customHeight="1" x14ac:dyDescent="0.2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25.7" customHeight="1" x14ac:dyDescent="0.2">
      <c r="A120" s="26"/>
      <c r="B120" s="27"/>
      <c r="C120" s="23" t="s">
        <v>20</v>
      </c>
      <c r="D120" s="26"/>
      <c r="E120" s="26"/>
      <c r="F120" s="21" t="str">
        <f>E13</f>
        <v>Košice Región Turizmus</v>
      </c>
      <c r="G120" s="26"/>
      <c r="H120" s="26"/>
      <c r="I120" s="23" t="s">
        <v>24</v>
      </c>
      <c r="J120" s="24" t="str">
        <f>E19</f>
        <v>PULSARO s.r.o., Košice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 x14ac:dyDescent="0.2">
      <c r="A121" s="26"/>
      <c r="B121" s="27"/>
      <c r="C121" s="23" t="s">
        <v>23</v>
      </c>
      <c r="D121" s="26"/>
      <c r="E121" s="26"/>
      <c r="F121" s="21" t="str">
        <f>IF(E16="","",E16)</f>
        <v xml:space="preserve"> </v>
      </c>
      <c r="G121" s="26"/>
      <c r="H121" s="26"/>
      <c r="I121" s="23" t="s">
        <v>28</v>
      </c>
      <c r="J121" s="24" t="str">
        <f>E22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0.35" customHeight="1" x14ac:dyDescent="0.2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11" customFormat="1" ht="29.25" customHeight="1" x14ac:dyDescent="0.2">
      <c r="A123" s="110"/>
      <c r="B123" s="111"/>
      <c r="C123" s="112" t="s">
        <v>96</v>
      </c>
      <c r="D123" s="113" t="s">
        <v>55</v>
      </c>
      <c r="E123" s="113" t="s">
        <v>51</v>
      </c>
      <c r="F123" s="113" t="s">
        <v>52</v>
      </c>
      <c r="G123" s="113" t="s">
        <v>97</v>
      </c>
      <c r="H123" s="113" t="s">
        <v>98</v>
      </c>
      <c r="I123" s="113" t="s">
        <v>99</v>
      </c>
      <c r="J123" s="114" t="s">
        <v>80</v>
      </c>
      <c r="K123" s="115" t="s">
        <v>100</v>
      </c>
      <c r="L123" s="116"/>
      <c r="M123" s="56" t="s">
        <v>1</v>
      </c>
      <c r="N123" s="57" t="s">
        <v>34</v>
      </c>
      <c r="O123" s="57" t="s">
        <v>101</v>
      </c>
      <c r="P123" s="57" t="s">
        <v>102</v>
      </c>
      <c r="Q123" s="57" t="s">
        <v>103</v>
      </c>
      <c r="R123" s="57" t="s">
        <v>104</v>
      </c>
      <c r="S123" s="57" t="s">
        <v>105</v>
      </c>
      <c r="T123" s="58" t="s">
        <v>106</v>
      </c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</row>
    <row r="124" spans="1:65" s="2" customFormat="1" ht="22.7" customHeight="1" x14ac:dyDescent="0.25">
      <c r="A124" s="26"/>
      <c r="B124" s="27"/>
      <c r="C124" s="63" t="s">
        <v>81</v>
      </c>
      <c r="D124" s="26"/>
      <c r="E124" s="26"/>
      <c r="F124" s="26"/>
      <c r="G124" s="26"/>
      <c r="H124" s="26"/>
      <c r="I124" s="26"/>
      <c r="J124" s="117">
        <f>J125+J152+J172</f>
        <v>0</v>
      </c>
      <c r="K124" s="26"/>
      <c r="L124" s="27"/>
      <c r="M124" s="59"/>
      <c r="N124" s="50"/>
      <c r="O124" s="60"/>
      <c r="P124" s="118">
        <f>P125+P152</f>
        <v>180.20702737000005</v>
      </c>
      <c r="Q124" s="60"/>
      <c r="R124" s="118">
        <f>R125+R152</f>
        <v>17.560434709999999</v>
      </c>
      <c r="S124" s="60"/>
      <c r="T124" s="119">
        <f>T125+T152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69</v>
      </c>
      <c r="AU124" s="14" t="s">
        <v>82</v>
      </c>
      <c r="BK124" s="120">
        <f>BK125+BK152</f>
        <v>0</v>
      </c>
    </row>
    <row r="125" spans="1:65" s="12" customFormat="1" ht="26.1" customHeight="1" x14ac:dyDescent="0.2">
      <c r="B125" s="121"/>
      <c r="D125" s="122" t="s">
        <v>69</v>
      </c>
      <c r="E125" s="123" t="s">
        <v>107</v>
      </c>
      <c r="F125" s="123" t="s">
        <v>108</v>
      </c>
      <c r="J125" s="124">
        <f>J126+J131+J135+J137+J150</f>
        <v>0</v>
      </c>
      <c r="L125" s="121"/>
      <c r="M125" s="125"/>
      <c r="N125" s="126"/>
      <c r="O125" s="126"/>
      <c r="P125" s="127">
        <f>P126+P131+P135+P137+P150</f>
        <v>26.621416400000001</v>
      </c>
      <c r="Q125" s="126"/>
      <c r="R125" s="127">
        <f>R126+R131+R135+R137+R150</f>
        <v>16.358597899999999</v>
      </c>
      <c r="S125" s="126"/>
      <c r="T125" s="128">
        <f>T126+T131+T135+T137+T150</f>
        <v>0</v>
      </c>
      <c r="AR125" s="122" t="s">
        <v>75</v>
      </c>
      <c r="AT125" s="129" t="s">
        <v>69</v>
      </c>
      <c r="AU125" s="129" t="s">
        <v>70</v>
      </c>
      <c r="AY125" s="122" t="s">
        <v>109</v>
      </c>
      <c r="BK125" s="130">
        <f>BK126+BK131+BK135+BK137+BK150</f>
        <v>0</v>
      </c>
    </row>
    <row r="126" spans="1:65" s="12" customFormat="1" ht="22.7" customHeight="1" x14ac:dyDescent="0.2">
      <c r="B126" s="121"/>
      <c r="D126" s="122" t="s">
        <v>69</v>
      </c>
      <c r="E126" s="131" t="s">
        <v>75</v>
      </c>
      <c r="F126" s="131" t="s">
        <v>110</v>
      </c>
      <c r="J126" s="132">
        <f>BK126</f>
        <v>0</v>
      </c>
      <c r="L126" s="121"/>
      <c r="M126" s="125"/>
      <c r="N126" s="126"/>
      <c r="O126" s="126"/>
      <c r="P126" s="127">
        <f>SUM(P127:P130)</f>
        <v>1.1436062</v>
      </c>
      <c r="Q126" s="126"/>
      <c r="R126" s="127">
        <f>SUM(R127:R130)</f>
        <v>0</v>
      </c>
      <c r="S126" s="126"/>
      <c r="T126" s="128">
        <f>SUM(T127:T130)</f>
        <v>0</v>
      </c>
      <c r="AR126" s="122" t="s">
        <v>75</v>
      </c>
      <c r="AT126" s="129" t="s">
        <v>69</v>
      </c>
      <c r="AU126" s="129" t="s">
        <v>75</v>
      </c>
      <c r="AY126" s="122" t="s">
        <v>109</v>
      </c>
      <c r="BK126" s="130">
        <f>SUM(BK127:BK130)</f>
        <v>0</v>
      </c>
    </row>
    <row r="127" spans="1:65" s="2" customFormat="1" ht="24" x14ac:dyDescent="0.2">
      <c r="A127" s="26"/>
      <c r="B127" s="133"/>
      <c r="C127" s="134" t="s">
        <v>75</v>
      </c>
      <c r="D127" s="134" t="s">
        <v>111</v>
      </c>
      <c r="E127" s="135" t="s">
        <v>112</v>
      </c>
      <c r="F127" s="136" t="s">
        <v>113</v>
      </c>
      <c r="G127" s="137" t="s">
        <v>114</v>
      </c>
      <c r="H127" s="138">
        <v>9.5380000000000003</v>
      </c>
      <c r="I127" s="138"/>
      <c r="J127" s="138">
        <f>ROUND(I127*H127,3)</f>
        <v>0</v>
      </c>
      <c r="K127" s="139"/>
      <c r="L127" s="27"/>
      <c r="M127" s="140" t="s">
        <v>1</v>
      </c>
      <c r="N127" s="141" t="s">
        <v>36</v>
      </c>
      <c r="O127" s="142">
        <v>1.2999999999999999E-2</v>
      </c>
      <c r="P127" s="142">
        <f>O127*H127</f>
        <v>0.12399399999999999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4" t="s">
        <v>115</v>
      </c>
      <c r="AT127" s="144" t="s">
        <v>111</v>
      </c>
      <c r="AU127" s="144" t="s">
        <v>116</v>
      </c>
      <c r="AY127" s="14" t="s">
        <v>109</v>
      </c>
      <c r="BE127" s="145">
        <f>IF(N127="základná",J127,0)</f>
        <v>0</v>
      </c>
      <c r="BF127" s="145">
        <f>IF(N127="znížená",J127,0)</f>
        <v>0</v>
      </c>
      <c r="BG127" s="145">
        <f>IF(N127="zákl. prenesená",J127,0)</f>
        <v>0</v>
      </c>
      <c r="BH127" s="145">
        <f>IF(N127="zníž. prenesená",J127,0)</f>
        <v>0</v>
      </c>
      <c r="BI127" s="145">
        <f>IF(N127="nulová",J127,0)</f>
        <v>0</v>
      </c>
      <c r="BJ127" s="14" t="s">
        <v>116</v>
      </c>
      <c r="BK127" s="146">
        <f>ROUND(I127*H127,3)</f>
        <v>0</v>
      </c>
      <c r="BL127" s="14" t="s">
        <v>115</v>
      </c>
      <c r="BM127" s="144" t="s">
        <v>117</v>
      </c>
    </row>
    <row r="128" spans="1:65" s="2" customFormat="1" ht="24" x14ac:dyDescent="0.2">
      <c r="A128" s="26"/>
      <c r="B128" s="133"/>
      <c r="C128" s="134" t="s">
        <v>116</v>
      </c>
      <c r="D128" s="134" t="s">
        <v>111</v>
      </c>
      <c r="E128" s="135" t="s">
        <v>118</v>
      </c>
      <c r="F128" s="136" t="s">
        <v>119</v>
      </c>
      <c r="G128" s="137" t="s">
        <v>114</v>
      </c>
      <c r="H128" s="138">
        <v>9.5380000000000003</v>
      </c>
      <c r="I128" s="138"/>
      <c r="J128" s="138">
        <f>ROUND(I128*H128,3)</f>
        <v>0</v>
      </c>
      <c r="K128" s="139"/>
      <c r="L128" s="27"/>
      <c r="M128" s="140" t="s">
        <v>1</v>
      </c>
      <c r="N128" s="141" t="s">
        <v>36</v>
      </c>
      <c r="O128" s="142">
        <v>2.69E-2</v>
      </c>
      <c r="P128" s="142">
        <f>O128*H128</f>
        <v>0.25657220000000003</v>
      </c>
      <c r="Q128" s="142">
        <v>0</v>
      </c>
      <c r="R128" s="142">
        <f>Q128*H128</f>
        <v>0</v>
      </c>
      <c r="S128" s="142">
        <v>0</v>
      </c>
      <c r="T128" s="143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4" t="s">
        <v>115</v>
      </c>
      <c r="AT128" s="144" t="s">
        <v>111</v>
      </c>
      <c r="AU128" s="144" t="s">
        <v>116</v>
      </c>
      <c r="AY128" s="14" t="s">
        <v>109</v>
      </c>
      <c r="BE128" s="145">
        <f>IF(N128="základná",J128,0)</f>
        <v>0</v>
      </c>
      <c r="BF128" s="145">
        <f>IF(N128="znížená",J128,0)</f>
        <v>0</v>
      </c>
      <c r="BG128" s="145">
        <f>IF(N128="zákl. prenesená",J128,0)</f>
        <v>0</v>
      </c>
      <c r="BH128" s="145">
        <f>IF(N128="zníž. prenesená",J128,0)</f>
        <v>0</v>
      </c>
      <c r="BI128" s="145">
        <f>IF(N128="nulová",J128,0)</f>
        <v>0</v>
      </c>
      <c r="BJ128" s="14" t="s">
        <v>116</v>
      </c>
      <c r="BK128" s="146">
        <f>ROUND(I128*H128,3)</f>
        <v>0</v>
      </c>
      <c r="BL128" s="14" t="s">
        <v>115</v>
      </c>
      <c r="BM128" s="144" t="s">
        <v>120</v>
      </c>
    </row>
    <row r="129" spans="1:65" s="2" customFormat="1" ht="24" x14ac:dyDescent="0.2">
      <c r="A129" s="26"/>
      <c r="B129" s="133"/>
      <c r="C129" s="134" t="s">
        <v>121</v>
      </c>
      <c r="D129" s="134" t="s">
        <v>111</v>
      </c>
      <c r="E129" s="135" t="s">
        <v>122</v>
      </c>
      <c r="F129" s="136" t="s">
        <v>123</v>
      </c>
      <c r="G129" s="137" t="s">
        <v>114</v>
      </c>
      <c r="H129" s="138">
        <v>9.5380000000000003</v>
      </c>
      <c r="I129" s="138"/>
      <c r="J129" s="138">
        <f>ROUND(I129*H129,3)</f>
        <v>0</v>
      </c>
      <c r="K129" s="139"/>
      <c r="L129" s="27"/>
      <c r="M129" s="140" t="s">
        <v>1</v>
      </c>
      <c r="N129" s="141" t="s">
        <v>36</v>
      </c>
      <c r="O129" s="142">
        <v>7.0999999999999994E-2</v>
      </c>
      <c r="P129" s="142">
        <f>O129*H129</f>
        <v>0.67719799999999997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4" t="s">
        <v>115</v>
      </c>
      <c r="AT129" s="144" t="s">
        <v>111</v>
      </c>
      <c r="AU129" s="144" t="s">
        <v>116</v>
      </c>
      <c r="AY129" s="14" t="s">
        <v>109</v>
      </c>
      <c r="BE129" s="145">
        <f>IF(N129="základná",J129,0)</f>
        <v>0</v>
      </c>
      <c r="BF129" s="145">
        <f>IF(N129="znížená",J129,0)</f>
        <v>0</v>
      </c>
      <c r="BG129" s="145">
        <f>IF(N129="zákl. prenesená",J129,0)</f>
        <v>0</v>
      </c>
      <c r="BH129" s="145">
        <f>IF(N129="zníž. prenesená",J129,0)</f>
        <v>0</v>
      </c>
      <c r="BI129" s="145">
        <f>IF(N129="nulová",J129,0)</f>
        <v>0</v>
      </c>
      <c r="BJ129" s="14" t="s">
        <v>116</v>
      </c>
      <c r="BK129" s="146">
        <f>ROUND(I129*H129,3)</f>
        <v>0</v>
      </c>
      <c r="BL129" s="14" t="s">
        <v>115</v>
      </c>
      <c r="BM129" s="144" t="s">
        <v>124</v>
      </c>
    </row>
    <row r="130" spans="1:65" s="2" customFormat="1" ht="12" x14ac:dyDescent="0.2">
      <c r="A130" s="26"/>
      <c r="B130" s="133"/>
      <c r="C130" s="134" t="s">
        <v>115</v>
      </c>
      <c r="D130" s="134" t="s">
        <v>111</v>
      </c>
      <c r="E130" s="135" t="s">
        <v>125</v>
      </c>
      <c r="F130" s="136" t="s">
        <v>126</v>
      </c>
      <c r="G130" s="137" t="s">
        <v>114</v>
      </c>
      <c r="H130" s="138">
        <v>9.5380000000000003</v>
      </c>
      <c r="I130" s="138"/>
      <c r="J130" s="138">
        <f>ROUND(I130*H130,3)</f>
        <v>0</v>
      </c>
      <c r="K130" s="139"/>
      <c r="L130" s="27"/>
      <c r="M130" s="140" t="s">
        <v>1</v>
      </c>
      <c r="N130" s="141" t="s">
        <v>36</v>
      </c>
      <c r="O130" s="142">
        <v>8.9999999999999993E-3</v>
      </c>
      <c r="P130" s="142">
        <f>O130*H130</f>
        <v>8.5842000000000002E-2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4" t="s">
        <v>115</v>
      </c>
      <c r="AT130" s="144" t="s">
        <v>111</v>
      </c>
      <c r="AU130" s="144" t="s">
        <v>116</v>
      </c>
      <c r="AY130" s="14" t="s">
        <v>109</v>
      </c>
      <c r="BE130" s="145">
        <f>IF(N130="základná",J130,0)</f>
        <v>0</v>
      </c>
      <c r="BF130" s="145">
        <f>IF(N130="znížená",J130,0)</f>
        <v>0</v>
      </c>
      <c r="BG130" s="145">
        <f>IF(N130="zákl. prenesená",J130,0)</f>
        <v>0</v>
      </c>
      <c r="BH130" s="145">
        <f>IF(N130="zníž. prenesená",J130,0)</f>
        <v>0</v>
      </c>
      <c r="BI130" s="145">
        <f>IF(N130="nulová",J130,0)</f>
        <v>0</v>
      </c>
      <c r="BJ130" s="14" t="s">
        <v>116</v>
      </c>
      <c r="BK130" s="146">
        <f>ROUND(I130*H130,3)</f>
        <v>0</v>
      </c>
      <c r="BL130" s="14" t="s">
        <v>115</v>
      </c>
      <c r="BM130" s="144" t="s">
        <v>127</v>
      </c>
    </row>
    <row r="131" spans="1:65" s="12" customFormat="1" ht="22.7" customHeight="1" x14ac:dyDescent="0.2">
      <c r="B131" s="121"/>
      <c r="D131" s="122" t="s">
        <v>69</v>
      </c>
      <c r="E131" s="131" t="s">
        <v>116</v>
      </c>
      <c r="F131" s="131" t="s">
        <v>128</v>
      </c>
      <c r="I131" s="138"/>
      <c r="J131" s="132">
        <f>BK131</f>
        <v>0</v>
      </c>
      <c r="L131" s="121"/>
      <c r="M131" s="125"/>
      <c r="N131" s="126"/>
      <c r="O131" s="126"/>
      <c r="P131" s="127">
        <f>SUM(P132:P134)</f>
        <v>2.829577</v>
      </c>
      <c r="Q131" s="126"/>
      <c r="R131" s="127">
        <f>SUM(R132:R134)</f>
        <v>1.8121950000000001E-2</v>
      </c>
      <c r="S131" s="126"/>
      <c r="T131" s="128">
        <f>SUM(T132:T134)</f>
        <v>0</v>
      </c>
      <c r="AR131" s="122" t="s">
        <v>75</v>
      </c>
      <c r="AT131" s="129" t="s">
        <v>69</v>
      </c>
      <c r="AU131" s="129" t="s">
        <v>75</v>
      </c>
      <c r="AY131" s="122" t="s">
        <v>109</v>
      </c>
      <c r="BK131" s="130">
        <f>SUM(BK132:BK134)</f>
        <v>0</v>
      </c>
    </row>
    <row r="132" spans="1:65" s="2" customFormat="1" ht="26.1" customHeight="1" x14ac:dyDescent="0.2">
      <c r="A132" s="26"/>
      <c r="B132" s="133"/>
      <c r="C132" s="134" t="s">
        <v>129</v>
      </c>
      <c r="D132" s="134" t="s">
        <v>111</v>
      </c>
      <c r="E132" s="135" t="s">
        <v>130</v>
      </c>
      <c r="F132" s="136" t="s">
        <v>131</v>
      </c>
      <c r="G132" s="137" t="s">
        <v>132</v>
      </c>
      <c r="H132" s="138">
        <v>31.792999999999999</v>
      </c>
      <c r="I132" s="138"/>
      <c r="J132" s="138">
        <f>ROUND(I132*H132,3)</f>
        <v>0</v>
      </c>
      <c r="K132" s="139"/>
      <c r="L132" s="27"/>
      <c r="M132" s="140" t="s">
        <v>1</v>
      </c>
      <c r="N132" s="141" t="s">
        <v>36</v>
      </c>
      <c r="O132" s="142">
        <v>8.5000000000000006E-2</v>
      </c>
      <c r="P132" s="142">
        <f>O132*H132</f>
        <v>2.7024050000000002</v>
      </c>
      <c r="Q132" s="142">
        <v>3.5E-4</v>
      </c>
      <c r="R132" s="142">
        <f>Q132*H132</f>
        <v>1.112755E-2</v>
      </c>
      <c r="S132" s="142">
        <v>0</v>
      </c>
      <c r="T132" s="143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4" t="s">
        <v>115</v>
      </c>
      <c r="AT132" s="144" t="s">
        <v>111</v>
      </c>
      <c r="AU132" s="144" t="s">
        <v>116</v>
      </c>
      <c r="AY132" s="14" t="s">
        <v>109</v>
      </c>
      <c r="BE132" s="145">
        <f>IF(N132="základná",J132,0)</f>
        <v>0</v>
      </c>
      <c r="BF132" s="145">
        <f>IF(N132="znížená",J132,0)</f>
        <v>0</v>
      </c>
      <c r="BG132" s="145">
        <f>IF(N132="zákl. prenesená",J132,0)</f>
        <v>0</v>
      </c>
      <c r="BH132" s="145">
        <f>IF(N132="zníž. prenesená",J132,0)</f>
        <v>0</v>
      </c>
      <c r="BI132" s="145">
        <f>IF(N132="nulová",J132,0)</f>
        <v>0</v>
      </c>
      <c r="BJ132" s="14" t="s">
        <v>116</v>
      </c>
      <c r="BK132" s="146">
        <f>ROUND(I132*H132,3)</f>
        <v>0</v>
      </c>
      <c r="BL132" s="14" t="s">
        <v>115</v>
      </c>
      <c r="BM132" s="144" t="s">
        <v>133</v>
      </c>
    </row>
    <row r="133" spans="1:65" s="2" customFormat="1" ht="12" x14ac:dyDescent="0.2">
      <c r="A133" s="26"/>
      <c r="B133" s="133"/>
      <c r="C133" s="147" t="s">
        <v>134</v>
      </c>
      <c r="D133" s="147" t="s">
        <v>135</v>
      </c>
      <c r="E133" s="148" t="s">
        <v>136</v>
      </c>
      <c r="F133" s="149" t="s">
        <v>137</v>
      </c>
      <c r="G133" s="150" t="s">
        <v>132</v>
      </c>
      <c r="H133" s="151">
        <v>34.972000000000001</v>
      </c>
      <c r="I133" s="151"/>
      <c r="J133" s="151">
        <f>ROUND(I133*H133,3)</f>
        <v>0</v>
      </c>
      <c r="K133" s="152"/>
      <c r="L133" s="153"/>
      <c r="M133" s="154" t="s">
        <v>1</v>
      </c>
      <c r="N133" s="155" t="s">
        <v>36</v>
      </c>
      <c r="O133" s="142">
        <v>0</v>
      </c>
      <c r="P133" s="142">
        <f>O133*H133</f>
        <v>0</v>
      </c>
      <c r="Q133" s="142">
        <v>2.0000000000000001E-4</v>
      </c>
      <c r="R133" s="142">
        <f>Q133*H133</f>
        <v>6.9944000000000004E-3</v>
      </c>
      <c r="S133" s="142">
        <v>0</v>
      </c>
      <c r="T133" s="143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4" t="s">
        <v>138</v>
      </c>
      <c r="AT133" s="144" t="s">
        <v>135</v>
      </c>
      <c r="AU133" s="144" t="s">
        <v>116</v>
      </c>
      <c r="AY133" s="14" t="s">
        <v>109</v>
      </c>
      <c r="BE133" s="145">
        <f>IF(N133="základná",J133,0)</f>
        <v>0</v>
      </c>
      <c r="BF133" s="145">
        <f>IF(N133="znížená",J133,0)</f>
        <v>0</v>
      </c>
      <c r="BG133" s="145">
        <f>IF(N133="zákl. prenesená",J133,0)</f>
        <v>0</v>
      </c>
      <c r="BH133" s="145">
        <f>IF(N133="zníž. prenesená",J133,0)</f>
        <v>0</v>
      </c>
      <c r="BI133" s="145">
        <f>IF(N133="nulová",J133,0)</f>
        <v>0</v>
      </c>
      <c r="BJ133" s="14" t="s">
        <v>116</v>
      </c>
      <c r="BK133" s="146">
        <f>ROUND(I133*H133,3)</f>
        <v>0</v>
      </c>
      <c r="BL133" s="14" t="s">
        <v>115</v>
      </c>
      <c r="BM133" s="144" t="s">
        <v>139</v>
      </c>
    </row>
    <row r="134" spans="1:65" s="2" customFormat="1" ht="38.1" customHeight="1" x14ac:dyDescent="0.2">
      <c r="A134" s="26"/>
      <c r="B134" s="133"/>
      <c r="C134" s="134" t="s">
        <v>140</v>
      </c>
      <c r="D134" s="134" t="s">
        <v>111</v>
      </c>
      <c r="E134" s="135" t="s">
        <v>141</v>
      </c>
      <c r="F134" s="136" t="s">
        <v>142</v>
      </c>
      <c r="G134" s="137" t="s">
        <v>132</v>
      </c>
      <c r="H134" s="138">
        <v>31.792999999999999</v>
      </c>
      <c r="I134" s="138"/>
      <c r="J134" s="138">
        <f>ROUND(I134*H134,3)</f>
        <v>0</v>
      </c>
      <c r="K134" s="139"/>
      <c r="L134" s="27"/>
      <c r="M134" s="140" t="s">
        <v>1</v>
      </c>
      <c r="N134" s="141" t="s">
        <v>36</v>
      </c>
      <c r="O134" s="142">
        <v>4.0000000000000001E-3</v>
      </c>
      <c r="P134" s="142">
        <f>O134*H134</f>
        <v>0.12717200000000001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4" t="s">
        <v>115</v>
      </c>
      <c r="AT134" s="144" t="s">
        <v>111</v>
      </c>
      <c r="AU134" s="144" t="s">
        <v>116</v>
      </c>
      <c r="AY134" s="14" t="s">
        <v>109</v>
      </c>
      <c r="BE134" s="145">
        <f>IF(N134="základná",J134,0)</f>
        <v>0</v>
      </c>
      <c r="BF134" s="145">
        <f>IF(N134="znížená",J134,0)</f>
        <v>0</v>
      </c>
      <c r="BG134" s="145">
        <f>IF(N134="zákl. prenesená",J134,0)</f>
        <v>0</v>
      </c>
      <c r="BH134" s="145">
        <f>IF(N134="zníž. prenesená",J134,0)</f>
        <v>0</v>
      </c>
      <c r="BI134" s="145">
        <f>IF(N134="nulová",J134,0)</f>
        <v>0</v>
      </c>
      <c r="BJ134" s="14" t="s">
        <v>116</v>
      </c>
      <c r="BK134" s="146">
        <f>ROUND(I134*H134,3)</f>
        <v>0</v>
      </c>
      <c r="BL134" s="14" t="s">
        <v>115</v>
      </c>
      <c r="BM134" s="144" t="s">
        <v>143</v>
      </c>
    </row>
    <row r="135" spans="1:65" s="12" customFormat="1" ht="22.7" customHeight="1" x14ac:dyDescent="0.2">
      <c r="B135" s="121"/>
      <c r="D135" s="122" t="s">
        <v>69</v>
      </c>
      <c r="E135" s="131" t="s">
        <v>129</v>
      </c>
      <c r="F135" s="131" t="s">
        <v>144</v>
      </c>
      <c r="J135" s="132">
        <f>BK135</f>
        <v>0</v>
      </c>
      <c r="L135" s="121"/>
      <c r="M135" s="125"/>
      <c r="N135" s="126"/>
      <c r="O135" s="126"/>
      <c r="P135" s="127">
        <f>P136</f>
        <v>1.4065002</v>
      </c>
      <c r="Q135" s="126"/>
      <c r="R135" s="127">
        <f>R136</f>
        <v>12.02201595</v>
      </c>
      <c r="S135" s="126"/>
      <c r="T135" s="128">
        <f>T136</f>
        <v>0</v>
      </c>
      <c r="AR135" s="122" t="s">
        <v>75</v>
      </c>
      <c r="AT135" s="129" t="s">
        <v>69</v>
      </c>
      <c r="AU135" s="129" t="s">
        <v>75</v>
      </c>
      <c r="AY135" s="122" t="s">
        <v>109</v>
      </c>
      <c r="BK135" s="130">
        <f>BK136</f>
        <v>0</v>
      </c>
    </row>
    <row r="136" spans="1:65" s="2" customFormat="1" ht="24.95" customHeight="1" x14ac:dyDescent="0.2">
      <c r="A136" s="26"/>
      <c r="B136" s="133"/>
      <c r="C136" s="134" t="s">
        <v>138</v>
      </c>
      <c r="D136" s="134" t="s">
        <v>111</v>
      </c>
      <c r="E136" s="135" t="s">
        <v>145</v>
      </c>
      <c r="F136" s="136" t="s">
        <v>146</v>
      </c>
      <c r="G136" s="137" t="s">
        <v>132</v>
      </c>
      <c r="H136" s="138">
        <v>63.585000000000001</v>
      </c>
      <c r="I136" s="138"/>
      <c r="J136" s="138">
        <f>ROUND(I136*H136,3)</f>
        <v>0</v>
      </c>
      <c r="K136" s="139"/>
      <c r="L136" s="27"/>
      <c r="M136" s="140" t="s">
        <v>1</v>
      </c>
      <c r="N136" s="141" t="s">
        <v>36</v>
      </c>
      <c r="O136" s="142">
        <v>2.2120000000000001E-2</v>
      </c>
      <c r="P136" s="142">
        <f>O136*H136</f>
        <v>1.4065002</v>
      </c>
      <c r="Q136" s="142">
        <v>0.18906999999999999</v>
      </c>
      <c r="R136" s="142">
        <f>Q136*H136</f>
        <v>12.02201595</v>
      </c>
      <c r="S136" s="142">
        <v>0</v>
      </c>
      <c r="T136" s="143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4" t="s">
        <v>115</v>
      </c>
      <c r="AT136" s="144" t="s">
        <v>111</v>
      </c>
      <c r="AU136" s="144" t="s">
        <v>116</v>
      </c>
      <c r="AY136" s="14" t="s">
        <v>109</v>
      </c>
      <c r="BE136" s="145">
        <f>IF(N136="základná",J136,0)</f>
        <v>0</v>
      </c>
      <c r="BF136" s="145">
        <f>IF(N136="znížená",J136,0)</f>
        <v>0</v>
      </c>
      <c r="BG136" s="145">
        <f>IF(N136="zákl. prenesená",J136,0)</f>
        <v>0</v>
      </c>
      <c r="BH136" s="145">
        <f>IF(N136="zníž. prenesená",J136,0)</f>
        <v>0</v>
      </c>
      <c r="BI136" s="145">
        <f>IF(N136="nulová",J136,0)</f>
        <v>0</v>
      </c>
      <c r="BJ136" s="14" t="s">
        <v>116</v>
      </c>
      <c r="BK136" s="146">
        <f>ROUND(I136*H136,3)</f>
        <v>0</v>
      </c>
      <c r="BL136" s="14" t="s">
        <v>115</v>
      </c>
      <c r="BM136" s="144" t="s">
        <v>147</v>
      </c>
    </row>
    <row r="137" spans="1:65" s="12" customFormat="1" ht="22.7" customHeight="1" x14ac:dyDescent="0.2">
      <c r="B137" s="121"/>
      <c r="D137" s="122" t="s">
        <v>69</v>
      </c>
      <c r="E137" s="131" t="s">
        <v>148</v>
      </c>
      <c r="F137" s="131" t="s">
        <v>149</v>
      </c>
      <c r="J137" s="132">
        <f>BK137</f>
        <v>0</v>
      </c>
      <c r="L137" s="121"/>
      <c r="M137" s="125"/>
      <c r="N137" s="126"/>
      <c r="O137" s="126"/>
      <c r="P137" s="127">
        <f>SUM(P138:P149)</f>
        <v>20.472860000000001</v>
      </c>
      <c r="Q137" s="126"/>
      <c r="R137" s="127">
        <f>SUM(R138:R149)</f>
        <v>4.31846</v>
      </c>
      <c r="S137" s="126"/>
      <c r="T137" s="128">
        <f>SUM(T138:T149)</f>
        <v>0</v>
      </c>
      <c r="AR137" s="122" t="s">
        <v>75</v>
      </c>
      <c r="AT137" s="129" t="s">
        <v>69</v>
      </c>
      <c r="AU137" s="129" t="s">
        <v>75</v>
      </c>
      <c r="AY137" s="122" t="s">
        <v>109</v>
      </c>
      <c r="BK137" s="130">
        <f>SUM(BK138:BK149)</f>
        <v>0</v>
      </c>
    </row>
    <row r="138" spans="1:65" s="2" customFormat="1" ht="16.5" customHeight="1" x14ac:dyDescent="0.2">
      <c r="A138" s="26"/>
      <c r="B138" s="133"/>
      <c r="C138" s="134" t="s">
        <v>148</v>
      </c>
      <c r="D138" s="134" t="s">
        <v>111</v>
      </c>
      <c r="E138" s="135" t="s">
        <v>150</v>
      </c>
      <c r="F138" s="136" t="s">
        <v>151</v>
      </c>
      <c r="G138" s="137" t="s">
        <v>152</v>
      </c>
      <c r="H138" s="138">
        <v>23.8</v>
      </c>
      <c r="I138" s="138"/>
      <c r="J138" s="138">
        <f t="shared" ref="J138:J149" si="0">ROUND(I138*H138,3)</f>
        <v>0</v>
      </c>
      <c r="K138" s="139"/>
      <c r="L138" s="27"/>
      <c r="M138" s="140" t="s">
        <v>1</v>
      </c>
      <c r="N138" s="141" t="s">
        <v>36</v>
      </c>
      <c r="O138" s="142">
        <v>0.13400000000000001</v>
      </c>
      <c r="P138" s="142">
        <f t="shared" ref="P138:P149" si="1">O138*H138</f>
        <v>3.1892000000000005</v>
      </c>
      <c r="Q138" s="142">
        <v>9.9250000000000005E-2</v>
      </c>
      <c r="R138" s="142">
        <f t="shared" ref="R138:R149" si="2">Q138*H138</f>
        <v>2.3621500000000002</v>
      </c>
      <c r="S138" s="142">
        <v>0</v>
      </c>
      <c r="T138" s="143">
        <f t="shared" ref="T138:T149" si="3"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4" t="s">
        <v>115</v>
      </c>
      <c r="AT138" s="144" t="s">
        <v>111</v>
      </c>
      <c r="AU138" s="144" t="s">
        <v>116</v>
      </c>
      <c r="AY138" s="14" t="s">
        <v>109</v>
      </c>
      <c r="BE138" s="145">
        <f t="shared" ref="BE138:BE149" si="4">IF(N138="základná",J138,0)</f>
        <v>0</v>
      </c>
      <c r="BF138" s="145">
        <f t="shared" ref="BF138:BF149" si="5">IF(N138="znížená",J138,0)</f>
        <v>0</v>
      </c>
      <c r="BG138" s="145">
        <f t="shared" ref="BG138:BG149" si="6">IF(N138="zákl. prenesená",J138,0)</f>
        <v>0</v>
      </c>
      <c r="BH138" s="145">
        <f t="shared" ref="BH138:BH149" si="7">IF(N138="zníž. prenesená",J138,0)</f>
        <v>0</v>
      </c>
      <c r="BI138" s="145">
        <f t="shared" ref="BI138:BI149" si="8">IF(N138="nulová",J138,0)</f>
        <v>0</v>
      </c>
      <c r="BJ138" s="14" t="s">
        <v>116</v>
      </c>
      <c r="BK138" s="146">
        <f t="shared" ref="BK138:BK149" si="9">ROUND(I138*H138,3)</f>
        <v>0</v>
      </c>
      <c r="BL138" s="14" t="s">
        <v>115</v>
      </c>
      <c r="BM138" s="144" t="s">
        <v>153</v>
      </c>
    </row>
    <row r="139" spans="1:65" s="2" customFormat="1" ht="16.5" customHeight="1" x14ac:dyDescent="0.2">
      <c r="A139" s="26"/>
      <c r="B139" s="133"/>
      <c r="C139" s="147" t="s">
        <v>154</v>
      </c>
      <c r="D139" s="147" t="s">
        <v>135</v>
      </c>
      <c r="E139" s="148" t="s">
        <v>155</v>
      </c>
      <c r="F139" s="149" t="s">
        <v>156</v>
      </c>
      <c r="G139" s="150" t="s">
        <v>157</v>
      </c>
      <c r="H139" s="151">
        <v>24</v>
      </c>
      <c r="I139" s="151"/>
      <c r="J139" s="151">
        <f t="shared" si="0"/>
        <v>0</v>
      </c>
      <c r="K139" s="152"/>
      <c r="L139" s="153"/>
      <c r="M139" s="154" t="s">
        <v>1</v>
      </c>
      <c r="N139" s="155" t="s">
        <v>36</v>
      </c>
      <c r="O139" s="142">
        <v>0</v>
      </c>
      <c r="P139" s="142">
        <f t="shared" si="1"/>
        <v>0</v>
      </c>
      <c r="Q139" s="142">
        <v>1.15E-2</v>
      </c>
      <c r="R139" s="142">
        <f t="shared" si="2"/>
        <v>0.27600000000000002</v>
      </c>
      <c r="S139" s="142">
        <v>0</v>
      </c>
      <c r="T139" s="143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4" t="s">
        <v>138</v>
      </c>
      <c r="AT139" s="144" t="s">
        <v>135</v>
      </c>
      <c r="AU139" s="144" t="s">
        <v>116</v>
      </c>
      <c r="AY139" s="14" t="s">
        <v>109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4" t="s">
        <v>116</v>
      </c>
      <c r="BK139" s="146">
        <f t="shared" si="9"/>
        <v>0</v>
      </c>
      <c r="BL139" s="14" t="s">
        <v>115</v>
      </c>
      <c r="BM139" s="144" t="s">
        <v>158</v>
      </c>
    </row>
    <row r="140" spans="1:65" s="2" customFormat="1" ht="12" x14ac:dyDescent="0.2">
      <c r="A140" s="26"/>
      <c r="B140" s="133"/>
      <c r="C140" s="134" t="s">
        <v>159</v>
      </c>
      <c r="D140" s="134" t="s">
        <v>111</v>
      </c>
      <c r="E140" s="135" t="s">
        <v>160</v>
      </c>
      <c r="F140" s="136" t="s">
        <v>161</v>
      </c>
      <c r="G140" s="137" t="s">
        <v>157</v>
      </c>
      <c r="H140" s="138">
        <v>1</v>
      </c>
      <c r="I140" s="138"/>
      <c r="J140" s="138">
        <f t="shared" si="0"/>
        <v>0</v>
      </c>
      <c r="K140" s="139"/>
      <c r="L140" s="27"/>
      <c r="M140" s="140" t="s">
        <v>1</v>
      </c>
      <c r="N140" s="141" t="s">
        <v>36</v>
      </c>
      <c r="O140" s="142">
        <v>1.25</v>
      </c>
      <c r="P140" s="142">
        <f t="shared" si="1"/>
        <v>1.25</v>
      </c>
      <c r="Q140" s="142">
        <v>2.2200000000000002E-3</v>
      </c>
      <c r="R140" s="142">
        <f t="shared" si="2"/>
        <v>2.2200000000000002E-3</v>
      </c>
      <c r="S140" s="142">
        <v>0</v>
      </c>
      <c r="T140" s="143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4" t="s">
        <v>115</v>
      </c>
      <c r="AT140" s="144" t="s">
        <v>111</v>
      </c>
      <c r="AU140" s="144" t="s">
        <v>116</v>
      </c>
      <c r="AY140" s="14" t="s">
        <v>109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4" t="s">
        <v>116</v>
      </c>
      <c r="BK140" s="146">
        <f t="shared" si="9"/>
        <v>0</v>
      </c>
      <c r="BL140" s="14" t="s">
        <v>115</v>
      </c>
      <c r="BM140" s="144" t="s">
        <v>162</v>
      </c>
    </row>
    <row r="141" spans="1:65" s="2" customFormat="1" ht="16.5" customHeight="1" x14ac:dyDescent="0.2">
      <c r="A141" s="26"/>
      <c r="B141" s="133"/>
      <c r="C141" s="147" t="s">
        <v>163</v>
      </c>
      <c r="D141" s="147" t="s">
        <v>135</v>
      </c>
      <c r="E141" s="148" t="s">
        <v>164</v>
      </c>
      <c r="F141" s="149" t="s">
        <v>165</v>
      </c>
      <c r="G141" s="150" t="s">
        <v>157</v>
      </c>
      <c r="H141" s="151">
        <v>1</v>
      </c>
      <c r="I141" s="151"/>
      <c r="J141" s="151">
        <f t="shared" si="0"/>
        <v>0</v>
      </c>
      <c r="K141" s="152"/>
      <c r="L141" s="153"/>
      <c r="M141" s="154" t="s">
        <v>1</v>
      </c>
      <c r="N141" s="155" t="s">
        <v>36</v>
      </c>
      <c r="O141" s="142">
        <v>0</v>
      </c>
      <c r="P141" s="142">
        <f t="shared" si="1"/>
        <v>0</v>
      </c>
      <c r="Q141" s="142">
        <v>0</v>
      </c>
      <c r="R141" s="142">
        <f t="shared" si="2"/>
        <v>0</v>
      </c>
      <c r="S141" s="142">
        <v>0</v>
      </c>
      <c r="T141" s="143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4" t="s">
        <v>138</v>
      </c>
      <c r="AT141" s="144" t="s">
        <v>135</v>
      </c>
      <c r="AU141" s="144" t="s">
        <v>116</v>
      </c>
      <c r="AY141" s="14" t="s">
        <v>109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4" t="s">
        <v>116</v>
      </c>
      <c r="BK141" s="146">
        <f t="shared" si="9"/>
        <v>0</v>
      </c>
      <c r="BL141" s="14" t="s">
        <v>115</v>
      </c>
      <c r="BM141" s="144" t="s">
        <v>166</v>
      </c>
    </row>
    <row r="142" spans="1:65" s="2" customFormat="1" ht="24" x14ac:dyDescent="0.2">
      <c r="A142" s="26"/>
      <c r="B142" s="133"/>
      <c r="C142" s="134" t="s">
        <v>167</v>
      </c>
      <c r="D142" s="134" t="s">
        <v>111</v>
      </c>
      <c r="E142" s="135" t="s">
        <v>168</v>
      </c>
      <c r="F142" s="136" t="s">
        <v>169</v>
      </c>
      <c r="G142" s="137" t="s">
        <v>157</v>
      </c>
      <c r="H142" s="138">
        <v>1</v>
      </c>
      <c r="I142" s="138"/>
      <c r="J142" s="138">
        <f t="shared" si="0"/>
        <v>0</v>
      </c>
      <c r="K142" s="139"/>
      <c r="L142" s="27"/>
      <c r="M142" s="140" t="s">
        <v>1</v>
      </c>
      <c r="N142" s="141" t="s">
        <v>36</v>
      </c>
      <c r="O142" s="142">
        <v>0.76</v>
      </c>
      <c r="P142" s="142">
        <f t="shared" si="1"/>
        <v>0.76</v>
      </c>
      <c r="Q142" s="142">
        <v>5.1000000000000004E-4</v>
      </c>
      <c r="R142" s="142">
        <f t="shared" si="2"/>
        <v>5.1000000000000004E-4</v>
      </c>
      <c r="S142" s="142">
        <v>0</v>
      </c>
      <c r="T142" s="143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4" t="s">
        <v>115</v>
      </c>
      <c r="AT142" s="144" t="s">
        <v>111</v>
      </c>
      <c r="AU142" s="144" t="s">
        <v>116</v>
      </c>
      <c r="AY142" s="14" t="s">
        <v>109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4" t="s">
        <v>116</v>
      </c>
      <c r="BK142" s="146">
        <f t="shared" si="9"/>
        <v>0</v>
      </c>
      <c r="BL142" s="14" t="s">
        <v>115</v>
      </c>
      <c r="BM142" s="144" t="s">
        <v>170</v>
      </c>
    </row>
    <row r="143" spans="1:65" s="2" customFormat="1" ht="36" x14ac:dyDescent="0.2">
      <c r="A143" s="26"/>
      <c r="B143" s="133"/>
      <c r="C143" s="147" t="s">
        <v>171</v>
      </c>
      <c r="D143" s="147" t="s">
        <v>135</v>
      </c>
      <c r="E143" s="148" t="s">
        <v>172</v>
      </c>
      <c r="F143" s="149" t="s">
        <v>173</v>
      </c>
      <c r="G143" s="150" t="s">
        <v>157</v>
      </c>
      <c r="H143" s="151">
        <v>1</v>
      </c>
      <c r="I143" s="151"/>
      <c r="J143" s="151">
        <f t="shared" si="0"/>
        <v>0</v>
      </c>
      <c r="K143" s="152"/>
      <c r="L143" s="153"/>
      <c r="M143" s="154" t="s">
        <v>1</v>
      </c>
      <c r="N143" s="155" t="s">
        <v>36</v>
      </c>
      <c r="O143" s="142">
        <v>0</v>
      </c>
      <c r="P143" s="142">
        <f t="shared" si="1"/>
        <v>0</v>
      </c>
      <c r="Q143" s="142">
        <v>2.9000000000000001E-2</v>
      </c>
      <c r="R143" s="142">
        <f t="shared" si="2"/>
        <v>2.9000000000000001E-2</v>
      </c>
      <c r="S143" s="142">
        <v>0</v>
      </c>
      <c r="T143" s="143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4" t="s">
        <v>138</v>
      </c>
      <c r="AT143" s="144" t="s">
        <v>135</v>
      </c>
      <c r="AU143" s="144" t="s">
        <v>116</v>
      </c>
      <c r="AY143" s="14" t="s">
        <v>109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4" t="s">
        <v>116</v>
      </c>
      <c r="BK143" s="146">
        <f t="shared" si="9"/>
        <v>0</v>
      </c>
      <c r="BL143" s="14" t="s">
        <v>115</v>
      </c>
      <c r="BM143" s="144" t="s">
        <v>174</v>
      </c>
    </row>
    <row r="144" spans="1:65" s="2" customFormat="1" ht="12" x14ac:dyDescent="0.2">
      <c r="A144" s="26"/>
      <c r="B144" s="133"/>
      <c r="C144" s="134" t="s">
        <v>175</v>
      </c>
      <c r="D144" s="134" t="s">
        <v>111</v>
      </c>
      <c r="E144" s="135" t="s">
        <v>176</v>
      </c>
      <c r="F144" s="136" t="s">
        <v>177</v>
      </c>
      <c r="G144" s="137" t="s">
        <v>157</v>
      </c>
      <c r="H144" s="138">
        <v>4</v>
      </c>
      <c r="I144" s="138"/>
      <c r="J144" s="138">
        <f t="shared" si="0"/>
        <v>0</v>
      </c>
      <c r="K144" s="139"/>
      <c r="L144" s="27"/>
      <c r="M144" s="140" t="s">
        <v>1</v>
      </c>
      <c r="N144" s="141" t="s">
        <v>36</v>
      </c>
      <c r="O144" s="142">
        <v>2.68729</v>
      </c>
      <c r="P144" s="142">
        <f t="shared" si="1"/>
        <v>10.74916</v>
      </c>
      <c r="Q144" s="142">
        <v>0.38263999999999998</v>
      </c>
      <c r="R144" s="142">
        <f t="shared" si="2"/>
        <v>1.5305599999999999</v>
      </c>
      <c r="S144" s="142">
        <v>0</v>
      </c>
      <c r="T144" s="143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4" t="s">
        <v>115</v>
      </c>
      <c r="AT144" s="144" t="s">
        <v>111</v>
      </c>
      <c r="AU144" s="144" t="s">
        <v>116</v>
      </c>
      <c r="AY144" s="14" t="s">
        <v>109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4" t="s">
        <v>116</v>
      </c>
      <c r="BK144" s="146">
        <f t="shared" si="9"/>
        <v>0</v>
      </c>
      <c r="BL144" s="14" t="s">
        <v>115</v>
      </c>
      <c r="BM144" s="144" t="s">
        <v>178</v>
      </c>
    </row>
    <row r="145" spans="1:65" s="2" customFormat="1" ht="12" x14ac:dyDescent="0.2">
      <c r="A145" s="26"/>
      <c r="B145" s="133"/>
      <c r="C145" s="147" t="s">
        <v>179</v>
      </c>
      <c r="D145" s="147" t="s">
        <v>135</v>
      </c>
      <c r="E145" s="148" t="s">
        <v>180</v>
      </c>
      <c r="F145" s="149" t="s">
        <v>181</v>
      </c>
      <c r="G145" s="150" t="s">
        <v>182</v>
      </c>
      <c r="H145" s="151">
        <v>1</v>
      </c>
      <c r="I145" s="151"/>
      <c r="J145" s="151">
        <f t="shared" si="0"/>
        <v>0</v>
      </c>
      <c r="K145" s="152"/>
      <c r="L145" s="153"/>
      <c r="M145" s="154" t="s">
        <v>1</v>
      </c>
      <c r="N145" s="155" t="s">
        <v>36</v>
      </c>
      <c r="O145" s="142">
        <v>0</v>
      </c>
      <c r="P145" s="142">
        <f t="shared" si="1"/>
        <v>0</v>
      </c>
      <c r="Q145" s="142">
        <v>0</v>
      </c>
      <c r="R145" s="142">
        <f t="shared" si="2"/>
        <v>0</v>
      </c>
      <c r="S145" s="142">
        <v>0</v>
      </c>
      <c r="T145" s="143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4" t="s">
        <v>138</v>
      </c>
      <c r="AT145" s="144" t="s">
        <v>135</v>
      </c>
      <c r="AU145" s="144" t="s">
        <v>116</v>
      </c>
      <c r="AY145" s="14" t="s">
        <v>109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4" t="s">
        <v>116</v>
      </c>
      <c r="BK145" s="146">
        <f t="shared" si="9"/>
        <v>0</v>
      </c>
      <c r="BL145" s="14" t="s">
        <v>115</v>
      </c>
      <c r="BM145" s="144" t="s">
        <v>183</v>
      </c>
    </row>
    <row r="146" spans="1:65" s="2" customFormat="1" ht="24" x14ac:dyDescent="0.2">
      <c r="A146" s="26"/>
      <c r="B146" s="133"/>
      <c r="C146" s="134" t="s">
        <v>184</v>
      </c>
      <c r="D146" s="134" t="s">
        <v>111</v>
      </c>
      <c r="E146" s="135" t="s">
        <v>185</v>
      </c>
      <c r="F146" s="136" t="s">
        <v>186</v>
      </c>
      <c r="G146" s="137" t="s">
        <v>157</v>
      </c>
      <c r="H146" s="138">
        <v>4</v>
      </c>
      <c r="I146" s="138"/>
      <c r="J146" s="138">
        <f t="shared" si="0"/>
        <v>0</v>
      </c>
      <c r="K146" s="139"/>
      <c r="L146" s="27"/>
      <c r="M146" s="140" t="s">
        <v>1</v>
      </c>
      <c r="N146" s="141" t="s">
        <v>36</v>
      </c>
      <c r="O146" s="142">
        <v>0.72499999999999998</v>
      </c>
      <c r="P146" s="142">
        <f t="shared" si="1"/>
        <v>2.9</v>
      </c>
      <c r="Q146" s="142">
        <v>6.7000000000000002E-4</v>
      </c>
      <c r="R146" s="142">
        <f t="shared" si="2"/>
        <v>2.6800000000000001E-3</v>
      </c>
      <c r="S146" s="142">
        <v>0</v>
      </c>
      <c r="T146" s="143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4" t="s">
        <v>115</v>
      </c>
      <c r="AT146" s="144" t="s">
        <v>111</v>
      </c>
      <c r="AU146" s="144" t="s">
        <v>116</v>
      </c>
      <c r="AY146" s="14" t="s">
        <v>109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4" t="s">
        <v>116</v>
      </c>
      <c r="BK146" s="146">
        <f t="shared" si="9"/>
        <v>0</v>
      </c>
      <c r="BL146" s="14" t="s">
        <v>115</v>
      </c>
      <c r="BM146" s="144" t="s">
        <v>187</v>
      </c>
    </row>
    <row r="147" spans="1:65" s="2" customFormat="1" ht="24" x14ac:dyDescent="0.2">
      <c r="A147" s="26"/>
      <c r="B147" s="133"/>
      <c r="C147" s="147" t="s">
        <v>188</v>
      </c>
      <c r="D147" s="147" t="s">
        <v>135</v>
      </c>
      <c r="E147" s="148" t="s">
        <v>189</v>
      </c>
      <c r="F147" s="149" t="s">
        <v>190</v>
      </c>
      <c r="G147" s="150" t="s">
        <v>157</v>
      </c>
      <c r="H147" s="151">
        <v>4</v>
      </c>
      <c r="I147" s="151"/>
      <c r="J147" s="151">
        <f t="shared" si="0"/>
        <v>0</v>
      </c>
      <c r="K147" s="152"/>
      <c r="L147" s="153"/>
      <c r="M147" s="154" t="s">
        <v>1</v>
      </c>
      <c r="N147" s="155" t="s">
        <v>36</v>
      </c>
      <c r="O147" s="142">
        <v>0</v>
      </c>
      <c r="P147" s="142">
        <f t="shared" si="1"/>
        <v>0</v>
      </c>
      <c r="Q147" s="142">
        <v>1.0999999999999999E-2</v>
      </c>
      <c r="R147" s="142">
        <f t="shared" si="2"/>
        <v>4.3999999999999997E-2</v>
      </c>
      <c r="S147" s="142">
        <v>0</v>
      </c>
      <c r="T147" s="143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4" t="s">
        <v>138</v>
      </c>
      <c r="AT147" s="144" t="s">
        <v>135</v>
      </c>
      <c r="AU147" s="144" t="s">
        <v>116</v>
      </c>
      <c r="AY147" s="14" t="s">
        <v>109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4" t="s">
        <v>116</v>
      </c>
      <c r="BK147" s="146">
        <f t="shared" si="9"/>
        <v>0</v>
      </c>
      <c r="BL147" s="14" t="s">
        <v>115</v>
      </c>
      <c r="BM147" s="144" t="s">
        <v>191</v>
      </c>
    </row>
    <row r="148" spans="1:65" s="2" customFormat="1" ht="24" x14ac:dyDescent="0.2">
      <c r="A148" s="26"/>
      <c r="B148" s="133"/>
      <c r="C148" s="134" t="s">
        <v>192</v>
      </c>
      <c r="D148" s="134" t="s">
        <v>111</v>
      </c>
      <c r="E148" s="135" t="s">
        <v>193</v>
      </c>
      <c r="F148" s="136" t="s">
        <v>194</v>
      </c>
      <c r="G148" s="137" t="s">
        <v>157</v>
      </c>
      <c r="H148" s="138">
        <v>1</v>
      </c>
      <c r="I148" s="138"/>
      <c r="J148" s="138">
        <f t="shared" si="0"/>
        <v>0</v>
      </c>
      <c r="K148" s="139"/>
      <c r="L148" s="27"/>
      <c r="M148" s="140" t="s">
        <v>1</v>
      </c>
      <c r="N148" s="141" t="s">
        <v>36</v>
      </c>
      <c r="O148" s="142">
        <v>1.6245000000000001</v>
      </c>
      <c r="P148" s="142">
        <f t="shared" si="1"/>
        <v>1.6245000000000001</v>
      </c>
      <c r="Q148" s="142">
        <v>1.34E-3</v>
      </c>
      <c r="R148" s="142">
        <f t="shared" si="2"/>
        <v>1.34E-3</v>
      </c>
      <c r="S148" s="142">
        <v>0</v>
      </c>
      <c r="T148" s="143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4" t="s">
        <v>115</v>
      </c>
      <c r="AT148" s="144" t="s">
        <v>111</v>
      </c>
      <c r="AU148" s="144" t="s">
        <v>116</v>
      </c>
      <c r="AY148" s="14" t="s">
        <v>109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4" t="s">
        <v>116</v>
      </c>
      <c r="BK148" s="146">
        <f t="shared" si="9"/>
        <v>0</v>
      </c>
      <c r="BL148" s="14" t="s">
        <v>115</v>
      </c>
      <c r="BM148" s="144" t="s">
        <v>195</v>
      </c>
    </row>
    <row r="149" spans="1:65" s="2" customFormat="1" ht="24" x14ac:dyDescent="0.2">
      <c r="A149" s="26"/>
      <c r="B149" s="133"/>
      <c r="C149" s="147" t="s">
        <v>7</v>
      </c>
      <c r="D149" s="147" t="s">
        <v>135</v>
      </c>
      <c r="E149" s="148" t="s">
        <v>196</v>
      </c>
      <c r="F149" s="149" t="s">
        <v>197</v>
      </c>
      <c r="G149" s="150" t="s">
        <v>157</v>
      </c>
      <c r="H149" s="151">
        <v>1</v>
      </c>
      <c r="I149" s="151"/>
      <c r="J149" s="151">
        <f t="shared" si="0"/>
        <v>0</v>
      </c>
      <c r="K149" s="152"/>
      <c r="L149" s="153"/>
      <c r="M149" s="154" t="s">
        <v>1</v>
      </c>
      <c r="N149" s="155" t="s">
        <v>36</v>
      </c>
      <c r="O149" s="142">
        <v>0</v>
      </c>
      <c r="P149" s="142">
        <f t="shared" si="1"/>
        <v>0</v>
      </c>
      <c r="Q149" s="142">
        <v>7.0000000000000007E-2</v>
      </c>
      <c r="R149" s="142">
        <f t="shared" si="2"/>
        <v>7.0000000000000007E-2</v>
      </c>
      <c r="S149" s="142">
        <v>0</v>
      </c>
      <c r="T149" s="143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4" t="s">
        <v>138</v>
      </c>
      <c r="AT149" s="144" t="s">
        <v>135</v>
      </c>
      <c r="AU149" s="144" t="s">
        <v>116</v>
      </c>
      <c r="AY149" s="14" t="s">
        <v>109</v>
      </c>
      <c r="BE149" s="145">
        <f t="shared" si="4"/>
        <v>0</v>
      </c>
      <c r="BF149" s="145">
        <f t="shared" si="5"/>
        <v>0</v>
      </c>
      <c r="BG149" s="145">
        <f t="shared" si="6"/>
        <v>0</v>
      </c>
      <c r="BH149" s="145">
        <f t="shared" si="7"/>
        <v>0</v>
      </c>
      <c r="BI149" s="145">
        <f t="shared" si="8"/>
        <v>0</v>
      </c>
      <c r="BJ149" s="14" t="s">
        <v>116</v>
      </c>
      <c r="BK149" s="146">
        <f t="shared" si="9"/>
        <v>0</v>
      </c>
      <c r="BL149" s="14" t="s">
        <v>115</v>
      </c>
      <c r="BM149" s="144" t="s">
        <v>198</v>
      </c>
    </row>
    <row r="150" spans="1:65" s="12" customFormat="1" ht="22.7" customHeight="1" x14ac:dyDescent="0.2">
      <c r="B150" s="121"/>
      <c r="D150" s="122" t="s">
        <v>69</v>
      </c>
      <c r="E150" s="131" t="s">
        <v>199</v>
      </c>
      <c r="F150" s="131" t="s">
        <v>200</v>
      </c>
      <c r="J150" s="132">
        <f>BK150</f>
        <v>0</v>
      </c>
      <c r="L150" s="121"/>
      <c r="M150" s="125"/>
      <c r="N150" s="126"/>
      <c r="O150" s="126"/>
      <c r="P150" s="127">
        <f>P151</f>
        <v>0.76887300000000014</v>
      </c>
      <c r="Q150" s="126"/>
      <c r="R150" s="127">
        <f>R151</f>
        <v>0</v>
      </c>
      <c r="S150" s="126"/>
      <c r="T150" s="128">
        <f>T151</f>
        <v>0</v>
      </c>
      <c r="AR150" s="122" t="s">
        <v>75</v>
      </c>
      <c r="AT150" s="129" t="s">
        <v>69</v>
      </c>
      <c r="AU150" s="129" t="s">
        <v>75</v>
      </c>
      <c r="AY150" s="122" t="s">
        <v>109</v>
      </c>
      <c r="BK150" s="130">
        <f>BK151</f>
        <v>0</v>
      </c>
    </row>
    <row r="151" spans="1:65" s="2" customFormat="1" ht="24" x14ac:dyDescent="0.2">
      <c r="A151" s="26"/>
      <c r="B151" s="133"/>
      <c r="C151" s="134" t="s">
        <v>201</v>
      </c>
      <c r="D151" s="134" t="s">
        <v>111</v>
      </c>
      <c r="E151" s="135" t="s">
        <v>202</v>
      </c>
      <c r="F151" s="136" t="s">
        <v>203</v>
      </c>
      <c r="G151" s="137" t="s">
        <v>204</v>
      </c>
      <c r="H151" s="138">
        <v>16.359000000000002</v>
      </c>
      <c r="I151" s="138"/>
      <c r="J151" s="138">
        <f>ROUND(I151*H151,3)</f>
        <v>0</v>
      </c>
      <c r="K151" s="139"/>
      <c r="L151" s="27"/>
      <c r="M151" s="140" t="s">
        <v>1</v>
      </c>
      <c r="N151" s="141" t="s">
        <v>36</v>
      </c>
      <c r="O151" s="142">
        <v>4.7E-2</v>
      </c>
      <c r="P151" s="142">
        <f>O151*H151</f>
        <v>0.76887300000000014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4" t="s">
        <v>115</v>
      </c>
      <c r="AT151" s="144" t="s">
        <v>111</v>
      </c>
      <c r="AU151" s="144" t="s">
        <v>116</v>
      </c>
      <c r="AY151" s="14" t="s">
        <v>109</v>
      </c>
      <c r="BE151" s="145">
        <f>IF(N151="základná",J151,0)</f>
        <v>0</v>
      </c>
      <c r="BF151" s="145">
        <f>IF(N151="znížená",J151,0)</f>
        <v>0</v>
      </c>
      <c r="BG151" s="145">
        <f>IF(N151="zákl. prenesená",J151,0)</f>
        <v>0</v>
      </c>
      <c r="BH151" s="145">
        <f>IF(N151="zníž. prenesená",J151,0)</f>
        <v>0</v>
      </c>
      <c r="BI151" s="145">
        <f>IF(N151="nulová",J151,0)</f>
        <v>0</v>
      </c>
      <c r="BJ151" s="14" t="s">
        <v>116</v>
      </c>
      <c r="BK151" s="146">
        <f>ROUND(I151*H151,3)</f>
        <v>0</v>
      </c>
      <c r="BL151" s="14" t="s">
        <v>115</v>
      </c>
      <c r="BM151" s="144" t="s">
        <v>205</v>
      </c>
    </row>
    <row r="152" spans="1:65" s="12" customFormat="1" ht="26.1" customHeight="1" x14ac:dyDescent="0.2">
      <c r="B152" s="121"/>
      <c r="D152" s="122" t="s">
        <v>69</v>
      </c>
      <c r="E152" s="123" t="s">
        <v>206</v>
      </c>
      <c r="F152" s="123" t="s">
        <v>207</v>
      </c>
      <c r="J152" s="124">
        <f>J153+J157+J160+J165+J169</f>
        <v>0</v>
      </c>
      <c r="L152" s="121"/>
      <c r="M152" s="125"/>
      <c r="N152" s="126"/>
      <c r="O152" s="126"/>
      <c r="P152" s="127">
        <f>P153+P157+P160+P165+P169</f>
        <v>153.58561097000003</v>
      </c>
      <c r="Q152" s="126"/>
      <c r="R152" s="127">
        <f>R153+R157+R160+R165+R169</f>
        <v>1.2018368100000001</v>
      </c>
      <c r="S152" s="126"/>
      <c r="T152" s="128">
        <f>T153+T157+T160+T165+T169</f>
        <v>0</v>
      </c>
      <c r="AR152" s="122" t="s">
        <v>116</v>
      </c>
      <c r="AT152" s="129" t="s">
        <v>69</v>
      </c>
      <c r="AU152" s="129" t="s">
        <v>70</v>
      </c>
      <c r="AY152" s="122" t="s">
        <v>109</v>
      </c>
      <c r="BK152" s="130">
        <f>BK153+BK157+BK160+BK165+BK169</f>
        <v>0</v>
      </c>
    </row>
    <row r="153" spans="1:65" s="12" customFormat="1" ht="22.7" customHeight="1" x14ac:dyDescent="0.2">
      <c r="B153" s="121"/>
      <c r="D153" s="122" t="s">
        <v>69</v>
      </c>
      <c r="E153" s="131" t="s">
        <v>208</v>
      </c>
      <c r="F153" s="131" t="s">
        <v>209</v>
      </c>
      <c r="J153" s="132">
        <f>BK153</f>
        <v>0</v>
      </c>
      <c r="L153" s="121"/>
      <c r="M153" s="125"/>
      <c r="N153" s="126"/>
      <c r="O153" s="126"/>
      <c r="P153" s="127">
        <f>SUM(P154:P156)</f>
        <v>107.89534000000002</v>
      </c>
      <c r="Q153" s="126"/>
      <c r="R153" s="127">
        <f>SUM(R154:R156)</f>
        <v>0.95431180000000004</v>
      </c>
      <c r="S153" s="126"/>
      <c r="T153" s="128">
        <f>SUM(T154:T156)</f>
        <v>0</v>
      </c>
      <c r="AR153" s="122" t="s">
        <v>116</v>
      </c>
      <c r="AT153" s="129" t="s">
        <v>69</v>
      </c>
      <c r="AU153" s="129" t="s">
        <v>75</v>
      </c>
      <c r="AY153" s="122" t="s">
        <v>109</v>
      </c>
      <c r="BK153" s="130">
        <f>SUM(BK154:BK156)</f>
        <v>0</v>
      </c>
    </row>
    <row r="154" spans="1:65" s="2" customFormat="1" ht="24" x14ac:dyDescent="0.2">
      <c r="A154" s="26"/>
      <c r="B154" s="133"/>
      <c r="C154" s="134" t="s">
        <v>210</v>
      </c>
      <c r="D154" s="134" t="s">
        <v>111</v>
      </c>
      <c r="E154" s="135" t="s">
        <v>211</v>
      </c>
      <c r="F154" s="136" t="s">
        <v>212</v>
      </c>
      <c r="G154" s="137" t="s">
        <v>152</v>
      </c>
      <c r="H154" s="138">
        <v>139.58000000000001</v>
      </c>
      <c r="I154" s="138"/>
      <c r="J154" s="138">
        <f>ROUND(I154*H154,3)</f>
        <v>0</v>
      </c>
      <c r="K154" s="139"/>
      <c r="L154" s="27"/>
      <c r="M154" s="140" t="s">
        <v>1</v>
      </c>
      <c r="N154" s="141" t="s">
        <v>36</v>
      </c>
      <c r="O154" s="142">
        <v>0.77300000000000002</v>
      </c>
      <c r="P154" s="142">
        <f>O154*H154</f>
        <v>107.89534000000002</v>
      </c>
      <c r="Q154" s="142">
        <v>2.1000000000000001E-4</v>
      </c>
      <c r="R154" s="142">
        <f>Q154*H154</f>
        <v>2.9311800000000002E-2</v>
      </c>
      <c r="S154" s="142">
        <v>0</v>
      </c>
      <c r="T154" s="143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4" t="s">
        <v>179</v>
      </c>
      <c r="AT154" s="144" t="s">
        <v>111</v>
      </c>
      <c r="AU154" s="144" t="s">
        <v>116</v>
      </c>
      <c r="AY154" s="14" t="s">
        <v>109</v>
      </c>
      <c r="BE154" s="145">
        <f>IF(N154="základná",J154,0)</f>
        <v>0</v>
      </c>
      <c r="BF154" s="145">
        <f>IF(N154="znížená",J154,0)</f>
        <v>0</v>
      </c>
      <c r="BG154" s="145">
        <f>IF(N154="zákl. prenesená",J154,0)</f>
        <v>0</v>
      </c>
      <c r="BH154" s="145">
        <f>IF(N154="zníž. prenesená",J154,0)</f>
        <v>0</v>
      </c>
      <c r="BI154" s="145">
        <f>IF(N154="nulová",J154,0)</f>
        <v>0</v>
      </c>
      <c r="BJ154" s="14" t="s">
        <v>116</v>
      </c>
      <c r="BK154" s="146">
        <f>ROUND(I154*H154,3)</f>
        <v>0</v>
      </c>
      <c r="BL154" s="14" t="s">
        <v>179</v>
      </c>
      <c r="BM154" s="144" t="s">
        <v>213</v>
      </c>
    </row>
    <row r="155" spans="1:65" s="2" customFormat="1" ht="12" x14ac:dyDescent="0.2">
      <c r="A155" s="26"/>
      <c r="B155" s="133"/>
      <c r="C155" s="147" t="s">
        <v>214</v>
      </c>
      <c r="D155" s="147" t="s">
        <v>135</v>
      </c>
      <c r="E155" s="148" t="s">
        <v>215</v>
      </c>
      <c r="F155" s="149" t="s">
        <v>216</v>
      </c>
      <c r="G155" s="150" t="s">
        <v>114</v>
      </c>
      <c r="H155" s="151">
        <v>1.85</v>
      </c>
      <c r="I155" s="151"/>
      <c r="J155" s="151">
        <f>ROUND(I155*H155,3)</f>
        <v>0</v>
      </c>
      <c r="K155" s="152"/>
      <c r="L155" s="153"/>
      <c r="M155" s="154" t="s">
        <v>1</v>
      </c>
      <c r="N155" s="155" t="s">
        <v>36</v>
      </c>
      <c r="O155" s="142">
        <v>0</v>
      </c>
      <c r="P155" s="142">
        <f>O155*H155</f>
        <v>0</v>
      </c>
      <c r="Q155" s="142">
        <v>0.5</v>
      </c>
      <c r="R155" s="142">
        <f>Q155*H155</f>
        <v>0.92500000000000004</v>
      </c>
      <c r="S155" s="142">
        <v>0</v>
      </c>
      <c r="T155" s="143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4" t="s">
        <v>217</v>
      </c>
      <c r="AT155" s="144" t="s">
        <v>135</v>
      </c>
      <c r="AU155" s="144" t="s">
        <v>116</v>
      </c>
      <c r="AY155" s="14" t="s">
        <v>109</v>
      </c>
      <c r="BE155" s="145">
        <f>IF(N155="základná",J155,0)</f>
        <v>0</v>
      </c>
      <c r="BF155" s="145">
        <f>IF(N155="znížená",J155,0)</f>
        <v>0</v>
      </c>
      <c r="BG155" s="145">
        <f>IF(N155="zákl. prenesená",J155,0)</f>
        <v>0</v>
      </c>
      <c r="BH155" s="145">
        <f>IF(N155="zníž. prenesená",J155,0)</f>
        <v>0</v>
      </c>
      <c r="BI155" s="145">
        <f>IF(N155="nulová",J155,0)</f>
        <v>0</v>
      </c>
      <c r="BJ155" s="14" t="s">
        <v>116</v>
      </c>
      <c r="BK155" s="146">
        <f>ROUND(I155*H155,3)</f>
        <v>0</v>
      </c>
      <c r="BL155" s="14" t="s">
        <v>179</v>
      </c>
      <c r="BM155" s="144" t="s">
        <v>218</v>
      </c>
    </row>
    <row r="156" spans="1:65" s="2" customFormat="1" ht="24" x14ac:dyDescent="0.2">
      <c r="A156" s="26"/>
      <c r="B156" s="133"/>
      <c r="C156" s="134" t="s">
        <v>219</v>
      </c>
      <c r="D156" s="134" t="s">
        <v>111</v>
      </c>
      <c r="E156" s="135" t="s">
        <v>220</v>
      </c>
      <c r="F156" s="136" t="s">
        <v>221</v>
      </c>
      <c r="G156" s="137" t="s">
        <v>222</v>
      </c>
      <c r="H156" s="138">
        <v>28.975000000000001</v>
      </c>
      <c r="I156" s="138"/>
      <c r="J156" s="138">
        <f>ROUND(I156*H156,3)</f>
        <v>0</v>
      </c>
      <c r="K156" s="139"/>
      <c r="L156" s="27"/>
      <c r="M156" s="140" t="s">
        <v>1</v>
      </c>
      <c r="N156" s="141" t="s">
        <v>36</v>
      </c>
      <c r="O156" s="142">
        <v>0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4" t="s">
        <v>179</v>
      </c>
      <c r="AT156" s="144" t="s">
        <v>111</v>
      </c>
      <c r="AU156" s="144" t="s">
        <v>116</v>
      </c>
      <c r="AY156" s="14" t="s">
        <v>109</v>
      </c>
      <c r="BE156" s="145">
        <f>IF(N156="základná",J156,0)</f>
        <v>0</v>
      </c>
      <c r="BF156" s="145">
        <f>IF(N156="znížená",J156,0)</f>
        <v>0</v>
      </c>
      <c r="BG156" s="145">
        <f>IF(N156="zákl. prenesená",J156,0)</f>
        <v>0</v>
      </c>
      <c r="BH156" s="145">
        <f>IF(N156="zníž. prenesená",J156,0)</f>
        <v>0</v>
      </c>
      <c r="BI156" s="145">
        <f>IF(N156="nulová",J156,0)</f>
        <v>0</v>
      </c>
      <c r="BJ156" s="14" t="s">
        <v>116</v>
      </c>
      <c r="BK156" s="146">
        <f>ROUND(I156*H156,3)</f>
        <v>0</v>
      </c>
      <c r="BL156" s="14" t="s">
        <v>179</v>
      </c>
      <c r="BM156" s="144" t="s">
        <v>223</v>
      </c>
    </row>
    <row r="157" spans="1:65" s="12" customFormat="1" ht="22.7" customHeight="1" x14ac:dyDescent="0.2">
      <c r="B157" s="121"/>
      <c r="D157" s="122" t="s">
        <v>69</v>
      </c>
      <c r="E157" s="131" t="s">
        <v>224</v>
      </c>
      <c r="F157" s="131" t="s">
        <v>225</v>
      </c>
      <c r="J157" s="132">
        <f>BK157</f>
        <v>0</v>
      </c>
      <c r="L157" s="121"/>
      <c r="M157" s="125"/>
      <c r="N157" s="126"/>
      <c r="O157" s="126"/>
      <c r="P157" s="127">
        <f>SUM(P158:P159)</f>
        <v>12.149842649999998</v>
      </c>
      <c r="Q157" s="126"/>
      <c r="R157" s="127">
        <f>SUM(R158:R159)</f>
        <v>0.10732040999999999</v>
      </c>
      <c r="S157" s="126"/>
      <c r="T157" s="128">
        <f>SUM(T158:T159)</f>
        <v>0</v>
      </c>
      <c r="AR157" s="122" t="s">
        <v>116</v>
      </c>
      <c r="AT157" s="129" t="s">
        <v>69</v>
      </c>
      <c r="AU157" s="129" t="s">
        <v>75</v>
      </c>
      <c r="AY157" s="122" t="s">
        <v>109</v>
      </c>
      <c r="BK157" s="130">
        <f>SUM(BK158:BK159)</f>
        <v>0</v>
      </c>
    </row>
    <row r="158" spans="1:65" s="2" customFormat="1" ht="24" x14ac:dyDescent="0.2">
      <c r="A158" s="26"/>
      <c r="B158" s="133"/>
      <c r="C158" s="134" t="s">
        <v>226</v>
      </c>
      <c r="D158" s="134" t="s">
        <v>111</v>
      </c>
      <c r="E158" s="135" t="s">
        <v>227</v>
      </c>
      <c r="F158" s="136" t="s">
        <v>228</v>
      </c>
      <c r="G158" s="137" t="s">
        <v>132</v>
      </c>
      <c r="H158" s="138">
        <v>20.210999999999999</v>
      </c>
      <c r="I158" s="138"/>
      <c r="J158" s="138">
        <f>ROUND(I158*H158,3)</f>
        <v>0</v>
      </c>
      <c r="K158" s="139"/>
      <c r="L158" s="27"/>
      <c r="M158" s="140" t="s">
        <v>1</v>
      </c>
      <c r="N158" s="141" t="s">
        <v>36</v>
      </c>
      <c r="O158" s="142">
        <v>0.60114999999999996</v>
      </c>
      <c r="P158" s="142">
        <f>O158*H158</f>
        <v>12.149842649999998</v>
      </c>
      <c r="Q158" s="142">
        <v>5.3099999999999996E-3</v>
      </c>
      <c r="R158" s="142">
        <f>Q158*H158</f>
        <v>0.10732040999999999</v>
      </c>
      <c r="S158" s="142">
        <v>0</v>
      </c>
      <c r="T158" s="143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4" t="s">
        <v>179</v>
      </c>
      <c r="AT158" s="144" t="s">
        <v>111</v>
      </c>
      <c r="AU158" s="144" t="s">
        <v>116</v>
      </c>
      <c r="AY158" s="14" t="s">
        <v>109</v>
      </c>
      <c r="BE158" s="145">
        <f>IF(N158="základná",J158,0)</f>
        <v>0</v>
      </c>
      <c r="BF158" s="145">
        <f>IF(N158="znížená",J158,0)</f>
        <v>0</v>
      </c>
      <c r="BG158" s="145">
        <f>IF(N158="zákl. prenesená",J158,0)</f>
        <v>0</v>
      </c>
      <c r="BH158" s="145">
        <f>IF(N158="zníž. prenesená",J158,0)</f>
        <v>0</v>
      </c>
      <c r="BI158" s="145">
        <f>IF(N158="nulová",J158,0)</f>
        <v>0</v>
      </c>
      <c r="BJ158" s="14" t="s">
        <v>116</v>
      </c>
      <c r="BK158" s="146">
        <f>ROUND(I158*H158,3)</f>
        <v>0</v>
      </c>
      <c r="BL158" s="14" t="s">
        <v>179</v>
      </c>
      <c r="BM158" s="144" t="s">
        <v>229</v>
      </c>
    </row>
    <row r="159" spans="1:65" s="2" customFormat="1" ht="24" x14ac:dyDescent="0.2">
      <c r="A159" s="26"/>
      <c r="B159" s="133"/>
      <c r="C159" s="134" t="s">
        <v>230</v>
      </c>
      <c r="D159" s="134" t="s">
        <v>111</v>
      </c>
      <c r="E159" s="135" t="s">
        <v>231</v>
      </c>
      <c r="F159" s="136" t="s">
        <v>232</v>
      </c>
      <c r="G159" s="137" t="s">
        <v>222</v>
      </c>
      <c r="H159" s="138">
        <v>4.1280000000000001</v>
      </c>
      <c r="I159" s="138"/>
      <c r="J159" s="138">
        <f>ROUND(I159*H159,3)</f>
        <v>0</v>
      </c>
      <c r="K159" s="139"/>
      <c r="L159" s="27"/>
      <c r="M159" s="140" t="s">
        <v>1</v>
      </c>
      <c r="N159" s="141" t="s">
        <v>36</v>
      </c>
      <c r="O159" s="142">
        <v>0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4" t="s">
        <v>179</v>
      </c>
      <c r="AT159" s="144" t="s">
        <v>111</v>
      </c>
      <c r="AU159" s="144" t="s">
        <v>116</v>
      </c>
      <c r="AY159" s="14" t="s">
        <v>109</v>
      </c>
      <c r="BE159" s="145">
        <f>IF(N159="základná",J159,0)</f>
        <v>0</v>
      </c>
      <c r="BF159" s="145">
        <f>IF(N159="znížená",J159,0)</f>
        <v>0</v>
      </c>
      <c r="BG159" s="145">
        <f>IF(N159="zákl. prenesená",J159,0)</f>
        <v>0</v>
      </c>
      <c r="BH159" s="145">
        <f>IF(N159="zníž. prenesená",J159,0)</f>
        <v>0</v>
      </c>
      <c r="BI159" s="145">
        <f>IF(N159="nulová",J159,0)</f>
        <v>0</v>
      </c>
      <c r="BJ159" s="14" t="s">
        <v>116</v>
      </c>
      <c r="BK159" s="146">
        <f>ROUND(I159*H159,3)</f>
        <v>0</v>
      </c>
      <c r="BL159" s="14" t="s">
        <v>179</v>
      </c>
      <c r="BM159" s="144" t="s">
        <v>233</v>
      </c>
    </row>
    <row r="160" spans="1:65" s="12" customFormat="1" ht="22.7" customHeight="1" x14ac:dyDescent="0.2">
      <c r="B160" s="121"/>
      <c r="D160" s="122" t="s">
        <v>69</v>
      </c>
      <c r="E160" s="131" t="s">
        <v>234</v>
      </c>
      <c r="F160" s="131" t="s">
        <v>235</v>
      </c>
      <c r="J160" s="132">
        <f>BK160</f>
        <v>0</v>
      </c>
      <c r="L160" s="121"/>
      <c r="M160" s="125"/>
      <c r="N160" s="126"/>
      <c r="O160" s="126"/>
      <c r="P160" s="127">
        <f>SUM(P161:P164)</f>
        <v>0.60399999999999998</v>
      </c>
      <c r="Q160" s="126"/>
      <c r="R160" s="127">
        <f>SUM(R161:R164)</f>
        <v>3.3599999999999998E-2</v>
      </c>
      <c r="S160" s="126"/>
      <c r="T160" s="128">
        <f>SUM(T161:T164)</f>
        <v>0</v>
      </c>
      <c r="AR160" s="122" t="s">
        <v>116</v>
      </c>
      <c r="AT160" s="129" t="s">
        <v>69</v>
      </c>
      <c r="AU160" s="129" t="s">
        <v>75</v>
      </c>
      <c r="AY160" s="122" t="s">
        <v>109</v>
      </c>
      <c r="BK160" s="130">
        <f>SUM(BK161:BK164)</f>
        <v>0</v>
      </c>
    </row>
    <row r="161" spans="1:65" s="2" customFormat="1" ht="24" x14ac:dyDescent="0.2">
      <c r="A161" s="26"/>
      <c r="B161" s="133"/>
      <c r="C161" s="134" t="s">
        <v>236</v>
      </c>
      <c r="D161" s="134" t="s">
        <v>111</v>
      </c>
      <c r="E161" s="135" t="s">
        <v>237</v>
      </c>
      <c r="F161" s="136" t="s">
        <v>238</v>
      </c>
      <c r="G161" s="137" t="s">
        <v>157</v>
      </c>
      <c r="H161" s="138">
        <v>4</v>
      </c>
      <c r="I161" s="138"/>
      <c r="J161" s="138">
        <f>ROUND(I161*H161,3)</f>
        <v>0</v>
      </c>
      <c r="K161" s="139"/>
      <c r="L161" s="27"/>
      <c r="M161" s="140" t="s">
        <v>1</v>
      </c>
      <c r="N161" s="141" t="s">
        <v>36</v>
      </c>
      <c r="O161" s="142">
        <v>0.151</v>
      </c>
      <c r="P161" s="142">
        <f>O161*H161</f>
        <v>0.60399999999999998</v>
      </c>
      <c r="Q161" s="142">
        <v>2.5999999999999999E-3</v>
      </c>
      <c r="R161" s="142">
        <f>Q161*H161</f>
        <v>1.04E-2</v>
      </c>
      <c r="S161" s="142">
        <v>0</v>
      </c>
      <c r="T161" s="143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4" t="s">
        <v>179</v>
      </c>
      <c r="AT161" s="144" t="s">
        <v>111</v>
      </c>
      <c r="AU161" s="144" t="s">
        <v>116</v>
      </c>
      <c r="AY161" s="14" t="s">
        <v>109</v>
      </c>
      <c r="BE161" s="145">
        <f>IF(N161="základná",J161,0)</f>
        <v>0</v>
      </c>
      <c r="BF161" s="145">
        <f>IF(N161="znížená",J161,0)</f>
        <v>0</v>
      </c>
      <c r="BG161" s="145">
        <f>IF(N161="zákl. prenesená",J161,0)</f>
        <v>0</v>
      </c>
      <c r="BH161" s="145">
        <f>IF(N161="zníž. prenesená",J161,0)</f>
        <v>0</v>
      </c>
      <c r="BI161" s="145">
        <f>IF(N161="nulová",J161,0)</f>
        <v>0</v>
      </c>
      <c r="BJ161" s="14" t="s">
        <v>116</v>
      </c>
      <c r="BK161" s="146">
        <f>ROUND(I161*H161,3)</f>
        <v>0</v>
      </c>
      <c r="BL161" s="14" t="s">
        <v>179</v>
      </c>
      <c r="BM161" s="144" t="s">
        <v>239</v>
      </c>
    </row>
    <row r="162" spans="1:65" s="2" customFormat="1" ht="24" x14ac:dyDescent="0.2">
      <c r="A162" s="26"/>
      <c r="B162" s="133"/>
      <c r="C162" s="147" t="s">
        <v>240</v>
      </c>
      <c r="D162" s="147" t="s">
        <v>135</v>
      </c>
      <c r="E162" s="148" t="s">
        <v>241</v>
      </c>
      <c r="F162" s="149" t="s">
        <v>242</v>
      </c>
      <c r="G162" s="150" t="s">
        <v>157</v>
      </c>
      <c r="H162" s="151">
        <v>4</v>
      </c>
      <c r="I162" s="151"/>
      <c r="J162" s="151">
        <f>ROUND(I162*H162,3)</f>
        <v>0</v>
      </c>
      <c r="K162" s="152"/>
      <c r="L162" s="153"/>
      <c r="M162" s="154" t="s">
        <v>1</v>
      </c>
      <c r="N162" s="155" t="s">
        <v>36</v>
      </c>
      <c r="O162" s="142">
        <v>0</v>
      </c>
      <c r="P162" s="142">
        <f>O162*H162</f>
        <v>0</v>
      </c>
      <c r="Q162" s="142">
        <v>2.8999999999999998E-3</v>
      </c>
      <c r="R162" s="142">
        <f>Q162*H162</f>
        <v>1.1599999999999999E-2</v>
      </c>
      <c r="S162" s="142">
        <v>0</v>
      </c>
      <c r="T162" s="143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4" t="s">
        <v>217</v>
      </c>
      <c r="AT162" s="144" t="s">
        <v>135</v>
      </c>
      <c r="AU162" s="144" t="s">
        <v>116</v>
      </c>
      <c r="AY162" s="14" t="s">
        <v>109</v>
      </c>
      <c r="BE162" s="145">
        <f>IF(N162="základná",J162,0)</f>
        <v>0</v>
      </c>
      <c r="BF162" s="145">
        <f>IF(N162="znížená",J162,0)</f>
        <v>0</v>
      </c>
      <c r="BG162" s="145">
        <f>IF(N162="zákl. prenesená",J162,0)</f>
        <v>0</v>
      </c>
      <c r="BH162" s="145">
        <f>IF(N162="zníž. prenesená",J162,0)</f>
        <v>0</v>
      </c>
      <c r="BI162" s="145">
        <f>IF(N162="nulová",J162,0)</f>
        <v>0</v>
      </c>
      <c r="BJ162" s="14" t="s">
        <v>116</v>
      </c>
      <c r="BK162" s="146">
        <f>ROUND(I162*H162,3)</f>
        <v>0</v>
      </c>
      <c r="BL162" s="14" t="s">
        <v>179</v>
      </c>
      <c r="BM162" s="144" t="s">
        <v>243</v>
      </c>
    </row>
    <row r="163" spans="1:65" s="2" customFormat="1" ht="24" x14ac:dyDescent="0.2">
      <c r="A163" s="26"/>
      <c r="B163" s="133"/>
      <c r="C163" s="147" t="s">
        <v>244</v>
      </c>
      <c r="D163" s="147" t="s">
        <v>135</v>
      </c>
      <c r="E163" s="148" t="s">
        <v>245</v>
      </c>
      <c r="F163" s="149" t="s">
        <v>246</v>
      </c>
      <c r="G163" s="150" t="s">
        <v>157</v>
      </c>
      <c r="H163" s="151">
        <v>4</v>
      </c>
      <c r="I163" s="151"/>
      <c r="J163" s="151">
        <f>ROUND(I163*H163,3)</f>
        <v>0</v>
      </c>
      <c r="K163" s="152"/>
      <c r="L163" s="153"/>
      <c r="M163" s="154" t="s">
        <v>1</v>
      </c>
      <c r="N163" s="155" t="s">
        <v>36</v>
      </c>
      <c r="O163" s="142">
        <v>0</v>
      </c>
      <c r="P163" s="142">
        <f>O163*H163</f>
        <v>0</v>
      </c>
      <c r="Q163" s="142">
        <v>2.8999999999999998E-3</v>
      </c>
      <c r="R163" s="142">
        <f>Q163*H163</f>
        <v>1.1599999999999999E-2</v>
      </c>
      <c r="S163" s="142">
        <v>0</v>
      </c>
      <c r="T163" s="143">
        <f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4" t="s">
        <v>217</v>
      </c>
      <c r="AT163" s="144" t="s">
        <v>135</v>
      </c>
      <c r="AU163" s="144" t="s">
        <v>116</v>
      </c>
      <c r="AY163" s="14" t="s">
        <v>109</v>
      </c>
      <c r="BE163" s="145">
        <f>IF(N163="základná",J163,0)</f>
        <v>0</v>
      </c>
      <c r="BF163" s="145">
        <f>IF(N163="znížená",J163,0)</f>
        <v>0</v>
      </c>
      <c r="BG163" s="145">
        <f>IF(N163="zákl. prenesená",J163,0)</f>
        <v>0</v>
      </c>
      <c r="BH163" s="145">
        <f>IF(N163="zníž. prenesená",J163,0)</f>
        <v>0</v>
      </c>
      <c r="BI163" s="145">
        <f>IF(N163="nulová",J163,0)</f>
        <v>0</v>
      </c>
      <c r="BJ163" s="14" t="s">
        <v>116</v>
      </c>
      <c r="BK163" s="146">
        <f>ROUND(I163*H163,3)</f>
        <v>0</v>
      </c>
      <c r="BL163" s="14" t="s">
        <v>179</v>
      </c>
      <c r="BM163" s="144" t="s">
        <v>247</v>
      </c>
    </row>
    <row r="164" spans="1:65" s="2" customFormat="1" ht="24" x14ac:dyDescent="0.2">
      <c r="A164" s="26"/>
      <c r="B164" s="133"/>
      <c r="C164" s="134" t="s">
        <v>248</v>
      </c>
      <c r="D164" s="134" t="s">
        <v>111</v>
      </c>
      <c r="E164" s="135" t="s">
        <v>249</v>
      </c>
      <c r="F164" s="136" t="s">
        <v>250</v>
      </c>
      <c r="G164" s="137" t="s">
        <v>222</v>
      </c>
      <c r="H164" s="138">
        <v>2.948</v>
      </c>
      <c r="I164" s="138"/>
      <c r="J164" s="138">
        <f>ROUND(I164*H164,3)</f>
        <v>0</v>
      </c>
      <c r="K164" s="139"/>
      <c r="L164" s="27"/>
      <c r="M164" s="140" t="s">
        <v>1</v>
      </c>
      <c r="N164" s="141" t="s">
        <v>36</v>
      </c>
      <c r="O164" s="142">
        <v>0</v>
      </c>
      <c r="P164" s="142">
        <f>O164*H164</f>
        <v>0</v>
      </c>
      <c r="Q164" s="142">
        <v>0</v>
      </c>
      <c r="R164" s="142">
        <f>Q164*H164</f>
        <v>0</v>
      </c>
      <c r="S164" s="142">
        <v>0</v>
      </c>
      <c r="T164" s="143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4" t="s">
        <v>179</v>
      </c>
      <c r="AT164" s="144" t="s">
        <v>111</v>
      </c>
      <c r="AU164" s="144" t="s">
        <v>116</v>
      </c>
      <c r="AY164" s="14" t="s">
        <v>109</v>
      </c>
      <c r="BE164" s="145">
        <f>IF(N164="základná",J164,0)</f>
        <v>0</v>
      </c>
      <c r="BF164" s="145">
        <f>IF(N164="znížená",J164,0)</f>
        <v>0</v>
      </c>
      <c r="BG164" s="145">
        <f>IF(N164="zákl. prenesená",J164,0)</f>
        <v>0</v>
      </c>
      <c r="BH164" s="145">
        <f>IF(N164="zníž. prenesená",J164,0)</f>
        <v>0</v>
      </c>
      <c r="BI164" s="145">
        <f>IF(N164="nulová",J164,0)</f>
        <v>0</v>
      </c>
      <c r="BJ164" s="14" t="s">
        <v>116</v>
      </c>
      <c r="BK164" s="146">
        <f>ROUND(I164*H164,3)</f>
        <v>0</v>
      </c>
      <c r="BL164" s="14" t="s">
        <v>179</v>
      </c>
      <c r="BM164" s="144" t="s">
        <v>251</v>
      </c>
    </row>
    <row r="165" spans="1:65" s="12" customFormat="1" ht="22.7" customHeight="1" x14ac:dyDescent="0.2">
      <c r="B165" s="121"/>
      <c r="D165" s="122" t="s">
        <v>69</v>
      </c>
      <c r="E165" s="131" t="s">
        <v>252</v>
      </c>
      <c r="F165" s="131" t="s">
        <v>253</v>
      </c>
      <c r="J165" s="132">
        <f>BK165</f>
        <v>0</v>
      </c>
      <c r="L165" s="121"/>
      <c r="M165" s="125"/>
      <c r="N165" s="126"/>
      <c r="O165" s="126"/>
      <c r="P165" s="127">
        <f>SUM(P166:P168)</f>
        <v>28.825046620000002</v>
      </c>
      <c r="Q165" s="126"/>
      <c r="R165" s="127">
        <f>SUM(R166:R168)</f>
        <v>1.6485900000000005E-2</v>
      </c>
      <c r="S165" s="126"/>
      <c r="T165" s="128">
        <f>SUM(T166:T168)</f>
        <v>0</v>
      </c>
      <c r="AR165" s="122" t="s">
        <v>116</v>
      </c>
      <c r="AT165" s="129" t="s">
        <v>69</v>
      </c>
      <c r="AU165" s="129" t="s">
        <v>75</v>
      </c>
      <c r="AY165" s="122" t="s">
        <v>109</v>
      </c>
      <c r="BK165" s="130">
        <f>SUM(BK166:BK168)</f>
        <v>0</v>
      </c>
    </row>
    <row r="166" spans="1:65" s="2" customFormat="1" ht="24" x14ac:dyDescent="0.2">
      <c r="A166" s="26"/>
      <c r="B166" s="133"/>
      <c r="C166" s="134" t="s">
        <v>254</v>
      </c>
      <c r="D166" s="134" t="s">
        <v>111</v>
      </c>
      <c r="E166" s="135" t="s">
        <v>255</v>
      </c>
      <c r="F166" s="136" t="s">
        <v>256</v>
      </c>
      <c r="G166" s="137" t="s">
        <v>132</v>
      </c>
      <c r="H166" s="138">
        <v>54.953000000000003</v>
      </c>
      <c r="I166" s="138"/>
      <c r="J166" s="138">
        <f>ROUND(I166*H166,3)</f>
        <v>0</v>
      </c>
      <c r="K166" s="139"/>
      <c r="L166" s="27"/>
      <c r="M166" s="140" t="s">
        <v>1</v>
      </c>
      <c r="N166" s="141" t="s">
        <v>36</v>
      </c>
      <c r="O166" s="142">
        <v>0.16234000000000001</v>
      </c>
      <c r="P166" s="142">
        <f>O166*H166</f>
        <v>8.9210700200000019</v>
      </c>
      <c r="Q166" s="142">
        <v>1.9000000000000001E-4</v>
      </c>
      <c r="R166" s="142">
        <f>Q166*H166</f>
        <v>1.0441070000000002E-2</v>
      </c>
      <c r="S166" s="142">
        <v>0</v>
      </c>
      <c r="T166" s="143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4" t="s">
        <v>179</v>
      </c>
      <c r="AT166" s="144" t="s">
        <v>111</v>
      </c>
      <c r="AU166" s="144" t="s">
        <v>116</v>
      </c>
      <c r="AY166" s="14" t="s">
        <v>109</v>
      </c>
      <c r="BE166" s="145">
        <f>IF(N166="základná",J166,0)</f>
        <v>0</v>
      </c>
      <c r="BF166" s="145">
        <f>IF(N166="znížená",J166,0)</f>
        <v>0</v>
      </c>
      <c r="BG166" s="145">
        <f>IF(N166="zákl. prenesená",J166,0)</f>
        <v>0</v>
      </c>
      <c r="BH166" s="145">
        <f>IF(N166="zníž. prenesená",J166,0)</f>
        <v>0</v>
      </c>
      <c r="BI166" s="145">
        <f>IF(N166="nulová",J166,0)</f>
        <v>0</v>
      </c>
      <c r="BJ166" s="14" t="s">
        <v>116</v>
      </c>
      <c r="BK166" s="146">
        <f>ROUND(I166*H166,3)</f>
        <v>0</v>
      </c>
      <c r="BL166" s="14" t="s">
        <v>179</v>
      </c>
      <c r="BM166" s="144" t="s">
        <v>257</v>
      </c>
    </row>
    <row r="167" spans="1:65" s="2" customFormat="1" ht="36" x14ac:dyDescent="0.2">
      <c r="A167" s="26"/>
      <c r="B167" s="133"/>
      <c r="C167" s="134" t="s">
        <v>217</v>
      </c>
      <c r="D167" s="134" t="s">
        <v>111</v>
      </c>
      <c r="E167" s="135" t="s">
        <v>258</v>
      </c>
      <c r="F167" s="136" t="s">
        <v>259</v>
      </c>
      <c r="G167" s="137" t="s">
        <v>132</v>
      </c>
      <c r="H167" s="138">
        <v>54.953000000000003</v>
      </c>
      <c r="I167" s="138"/>
      <c r="J167" s="138">
        <f>ROUND(I167*H167,3)</f>
        <v>0</v>
      </c>
      <c r="K167" s="139"/>
      <c r="L167" s="27"/>
      <c r="M167" s="140" t="s">
        <v>1</v>
      </c>
      <c r="N167" s="141" t="s">
        <v>36</v>
      </c>
      <c r="O167" s="142">
        <v>0.18104000000000001</v>
      </c>
      <c r="P167" s="142">
        <f>O167*H167</f>
        <v>9.9486911200000012</v>
      </c>
      <c r="Q167" s="142">
        <v>2.0000000000000002E-5</v>
      </c>
      <c r="R167" s="142">
        <f>Q167*H167</f>
        <v>1.0990600000000002E-3</v>
      </c>
      <c r="S167" s="142">
        <v>0</v>
      </c>
      <c r="T167" s="143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4" t="s">
        <v>179</v>
      </c>
      <c r="AT167" s="144" t="s">
        <v>111</v>
      </c>
      <c r="AU167" s="144" t="s">
        <v>116</v>
      </c>
      <c r="AY167" s="14" t="s">
        <v>109</v>
      </c>
      <c r="BE167" s="145">
        <f>IF(N167="základná",J167,0)</f>
        <v>0</v>
      </c>
      <c r="BF167" s="145">
        <f>IF(N167="znížená",J167,0)</f>
        <v>0</v>
      </c>
      <c r="BG167" s="145">
        <f>IF(N167="zákl. prenesená",J167,0)</f>
        <v>0</v>
      </c>
      <c r="BH167" s="145">
        <f>IF(N167="zníž. prenesená",J167,0)</f>
        <v>0</v>
      </c>
      <c r="BI167" s="145">
        <f>IF(N167="nulová",J167,0)</f>
        <v>0</v>
      </c>
      <c r="BJ167" s="14" t="s">
        <v>116</v>
      </c>
      <c r="BK167" s="146">
        <f>ROUND(I167*H167,3)</f>
        <v>0</v>
      </c>
      <c r="BL167" s="14" t="s">
        <v>179</v>
      </c>
      <c r="BM167" s="144" t="s">
        <v>260</v>
      </c>
    </row>
    <row r="168" spans="1:65" s="2" customFormat="1" ht="24" x14ac:dyDescent="0.2">
      <c r="A168" s="26"/>
      <c r="B168" s="133"/>
      <c r="C168" s="134" t="s">
        <v>261</v>
      </c>
      <c r="D168" s="134" t="s">
        <v>111</v>
      </c>
      <c r="E168" s="135" t="s">
        <v>262</v>
      </c>
      <c r="F168" s="136" t="s">
        <v>263</v>
      </c>
      <c r="G168" s="137" t="s">
        <v>132</v>
      </c>
      <c r="H168" s="138">
        <v>54.953000000000003</v>
      </c>
      <c r="I168" s="138"/>
      <c r="J168" s="138">
        <f>ROUND(I168*H168,3)</f>
        <v>0</v>
      </c>
      <c r="K168" s="139"/>
      <c r="L168" s="27"/>
      <c r="M168" s="140" t="s">
        <v>1</v>
      </c>
      <c r="N168" s="141" t="s">
        <v>36</v>
      </c>
      <c r="O168" s="142">
        <v>0.18115999999999999</v>
      </c>
      <c r="P168" s="142">
        <f>O168*H168</f>
        <v>9.9552854800000006</v>
      </c>
      <c r="Q168" s="142">
        <v>9.0000000000000006E-5</v>
      </c>
      <c r="R168" s="142">
        <f>Q168*H168</f>
        <v>4.9457700000000004E-3</v>
      </c>
      <c r="S168" s="142">
        <v>0</v>
      </c>
      <c r="T168" s="143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4" t="s">
        <v>179</v>
      </c>
      <c r="AT168" s="144" t="s">
        <v>111</v>
      </c>
      <c r="AU168" s="144" t="s">
        <v>116</v>
      </c>
      <c r="AY168" s="14" t="s">
        <v>109</v>
      </c>
      <c r="BE168" s="145">
        <f>IF(N168="základná",J168,0)</f>
        <v>0</v>
      </c>
      <c r="BF168" s="145">
        <f>IF(N168="znížená",J168,0)</f>
        <v>0</v>
      </c>
      <c r="BG168" s="145">
        <f>IF(N168="zákl. prenesená",J168,0)</f>
        <v>0</v>
      </c>
      <c r="BH168" s="145">
        <f>IF(N168="zníž. prenesená",J168,0)</f>
        <v>0</v>
      </c>
      <c r="BI168" s="145">
        <f>IF(N168="nulová",J168,0)</f>
        <v>0</v>
      </c>
      <c r="BJ168" s="14" t="s">
        <v>116</v>
      </c>
      <c r="BK168" s="146">
        <f>ROUND(I168*H168,3)</f>
        <v>0</v>
      </c>
      <c r="BL168" s="14" t="s">
        <v>179</v>
      </c>
      <c r="BM168" s="144" t="s">
        <v>264</v>
      </c>
    </row>
    <row r="169" spans="1:65" s="12" customFormat="1" ht="22.7" customHeight="1" x14ac:dyDescent="0.2">
      <c r="B169" s="121"/>
      <c r="D169" s="122" t="s">
        <v>69</v>
      </c>
      <c r="E169" s="131" t="s">
        <v>265</v>
      </c>
      <c r="F169" s="131" t="s">
        <v>266</v>
      </c>
      <c r="J169" s="132">
        <f>BK169</f>
        <v>0</v>
      </c>
      <c r="L169" s="121"/>
      <c r="M169" s="125"/>
      <c r="N169" s="126"/>
      <c r="O169" s="126"/>
      <c r="P169" s="127">
        <f>SUM(P170:P171)</f>
        <v>4.1113817000000008</v>
      </c>
      <c r="Q169" s="126"/>
      <c r="R169" s="127">
        <f>SUM(R170:R171)</f>
        <v>9.011870000000001E-2</v>
      </c>
      <c r="S169" s="126"/>
      <c r="T169" s="128">
        <f>SUM(T170:T171)</f>
        <v>0</v>
      </c>
      <c r="AR169" s="122" t="s">
        <v>116</v>
      </c>
      <c r="AT169" s="129" t="s">
        <v>69</v>
      </c>
      <c r="AU169" s="129" t="s">
        <v>75</v>
      </c>
      <c r="AY169" s="122" t="s">
        <v>109</v>
      </c>
      <c r="BK169" s="130">
        <f>SUM(BK170:BK171)</f>
        <v>0</v>
      </c>
    </row>
    <row r="170" spans="1:65" s="2" customFormat="1" ht="24" x14ac:dyDescent="0.2">
      <c r="A170" s="26"/>
      <c r="B170" s="133"/>
      <c r="C170" s="134" t="s">
        <v>267</v>
      </c>
      <c r="D170" s="134" t="s">
        <v>111</v>
      </c>
      <c r="E170" s="135" t="s">
        <v>268</v>
      </c>
      <c r="F170" s="136" t="s">
        <v>269</v>
      </c>
      <c r="G170" s="137" t="s">
        <v>132</v>
      </c>
      <c r="H170" s="138">
        <v>7.5730000000000004</v>
      </c>
      <c r="I170" s="138"/>
      <c r="J170" s="138">
        <f>ROUND(I170*H170,3)</f>
        <v>0</v>
      </c>
      <c r="K170" s="139"/>
      <c r="L170" s="27"/>
      <c r="M170" s="140" t="s">
        <v>1</v>
      </c>
      <c r="N170" s="141" t="s">
        <v>36</v>
      </c>
      <c r="O170" s="142">
        <v>0.54290000000000005</v>
      </c>
      <c r="P170" s="142">
        <f>O170*H170</f>
        <v>4.1113817000000008</v>
      </c>
      <c r="Q170" s="142">
        <v>1.1900000000000001E-2</v>
      </c>
      <c r="R170" s="142">
        <f>Q170*H170</f>
        <v>9.011870000000001E-2</v>
      </c>
      <c r="S170" s="142">
        <v>0</v>
      </c>
      <c r="T170" s="143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4" t="s">
        <v>179</v>
      </c>
      <c r="AT170" s="144" t="s">
        <v>111</v>
      </c>
      <c r="AU170" s="144" t="s">
        <v>116</v>
      </c>
      <c r="AY170" s="14" t="s">
        <v>109</v>
      </c>
      <c r="BE170" s="145">
        <f>IF(N170="základná",J170,0)</f>
        <v>0</v>
      </c>
      <c r="BF170" s="145">
        <f>IF(N170="znížená",J170,0)</f>
        <v>0</v>
      </c>
      <c r="BG170" s="145">
        <f>IF(N170="zákl. prenesená",J170,0)</f>
        <v>0</v>
      </c>
      <c r="BH170" s="145">
        <f>IF(N170="zníž. prenesená",J170,0)</f>
        <v>0</v>
      </c>
      <c r="BI170" s="145">
        <f>IF(N170="nulová",J170,0)</f>
        <v>0</v>
      </c>
      <c r="BJ170" s="14" t="s">
        <v>116</v>
      </c>
      <c r="BK170" s="146">
        <f>ROUND(I170*H170,3)</f>
        <v>0</v>
      </c>
      <c r="BL170" s="14" t="s">
        <v>179</v>
      </c>
      <c r="BM170" s="144" t="s">
        <v>270</v>
      </c>
    </row>
    <row r="171" spans="1:65" s="2" customFormat="1" ht="12" x14ac:dyDescent="0.2">
      <c r="A171" s="26"/>
      <c r="B171" s="133"/>
      <c r="C171" s="134" t="s">
        <v>271</v>
      </c>
      <c r="D171" s="134" t="s">
        <v>111</v>
      </c>
      <c r="E171" s="135" t="s">
        <v>272</v>
      </c>
      <c r="F171" s="136" t="s">
        <v>273</v>
      </c>
      <c r="G171" s="137" t="s">
        <v>222</v>
      </c>
      <c r="H171" s="138">
        <v>2.2090000000000001</v>
      </c>
      <c r="I171" s="138"/>
      <c r="J171" s="138">
        <f>ROUND(I171*H171,3)</f>
        <v>0</v>
      </c>
      <c r="K171" s="139"/>
      <c r="L171" s="27"/>
      <c r="M171" s="156" t="s">
        <v>1</v>
      </c>
      <c r="N171" s="157" t="s">
        <v>36</v>
      </c>
      <c r="O171" s="158">
        <v>0</v>
      </c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4" t="s">
        <v>179</v>
      </c>
      <c r="AT171" s="144" t="s">
        <v>111</v>
      </c>
      <c r="AU171" s="144" t="s">
        <v>116</v>
      </c>
      <c r="AY171" s="14" t="s">
        <v>109</v>
      </c>
      <c r="BE171" s="145">
        <f>IF(N171="základná",J171,0)</f>
        <v>0</v>
      </c>
      <c r="BF171" s="145">
        <f>IF(N171="znížená",J171,0)</f>
        <v>0</v>
      </c>
      <c r="BG171" s="145">
        <f>IF(N171="zákl. prenesená",J171,0)</f>
        <v>0</v>
      </c>
      <c r="BH171" s="145">
        <f>IF(N171="zníž. prenesená",J171,0)</f>
        <v>0</v>
      </c>
      <c r="BI171" s="145">
        <f>IF(N171="nulová",J171,0)</f>
        <v>0</v>
      </c>
      <c r="BJ171" s="14" t="s">
        <v>116</v>
      </c>
      <c r="BK171" s="146">
        <f>ROUND(I171*H171,3)</f>
        <v>0</v>
      </c>
      <c r="BL171" s="14" t="s">
        <v>179</v>
      </c>
      <c r="BM171" s="144" t="s">
        <v>274</v>
      </c>
    </row>
    <row r="172" spans="1:65" s="170" customFormat="1" ht="27.95" customHeight="1" x14ac:dyDescent="0.2">
      <c r="A172" s="163"/>
      <c r="B172" s="164"/>
      <c r="C172" s="12"/>
      <c r="D172" s="122" t="s">
        <v>69</v>
      </c>
      <c r="E172" s="123" t="s">
        <v>276</v>
      </c>
      <c r="F172" s="123" t="s">
        <v>283</v>
      </c>
      <c r="G172" s="12"/>
      <c r="H172" s="12"/>
      <c r="I172" s="12"/>
      <c r="J172" s="124">
        <f>SUM(J174:J179)</f>
        <v>0</v>
      </c>
      <c r="K172" s="165"/>
      <c r="L172" s="166"/>
      <c r="M172" s="167"/>
      <c r="N172" s="168"/>
      <c r="O172" s="169"/>
      <c r="P172" s="169"/>
      <c r="Q172" s="169"/>
      <c r="R172" s="169"/>
      <c r="S172" s="169"/>
      <c r="T172" s="169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R172" s="171"/>
      <c r="AT172" s="171"/>
      <c r="AU172" s="171"/>
      <c r="AY172" s="172"/>
      <c r="BE172" s="173"/>
      <c r="BF172" s="173"/>
      <c r="BG172" s="173"/>
      <c r="BH172" s="173"/>
      <c r="BI172" s="173"/>
      <c r="BJ172" s="172"/>
      <c r="BK172" s="174"/>
      <c r="BL172" s="172"/>
      <c r="BM172" s="171"/>
    </row>
    <row r="173" spans="1:65" s="170" customFormat="1" ht="6.95" customHeight="1" x14ac:dyDescent="0.2">
      <c r="A173" s="163"/>
      <c r="B173" s="164"/>
      <c r="C173" s="12"/>
      <c r="D173" s="122"/>
      <c r="E173" s="123"/>
      <c r="F173" s="123"/>
      <c r="G173" s="12"/>
      <c r="H173" s="12"/>
      <c r="I173" s="12"/>
      <c r="J173" s="124"/>
      <c r="K173" s="165"/>
      <c r="L173" s="166"/>
      <c r="M173" s="167"/>
      <c r="N173" s="168"/>
      <c r="O173" s="169"/>
      <c r="P173" s="169"/>
      <c r="Q173" s="169"/>
      <c r="R173" s="169"/>
      <c r="S173" s="169"/>
      <c r="T173" s="169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R173" s="171"/>
      <c r="AT173" s="171"/>
      <c r="AU173" s="171"/>
      <c r="AY173" s="172"/>
      <c r="BE173" s="173"/>
      <c r="BF173" s="173"/>
      <c r="BG173" s="173"/>
      <c r="BH173" s="173"/>
      <c r="BI173" s="173"/>
      <c r="BJ173" s="172"/>
      <c r="BK173" s="174"/>
      <c r="BL173" s="172"/>
      <c r="BM173" s="171"/>
    </row>
    <row r="174" spans="1:65" s="2" customFormat="1" ht="45" customHeight="1" x14ac:dyDescent="0.2">
      <c r="A174" s="160"/>
      <c r="B174" s="133"/>
      <c r="C174" s="134">
        <v>36</v>
      </c>
      <c r="D174" s="134" t="s">
        <v>111</v>
      </c>
      <c r="E174" s="135" t="s">
        <v>277</v>
      </c>
      <c r="F174" s="136" t="s">
        <v>284</v>
      </c>
      <c r="G174" s="137" t="s">
        <v>182</v>
      </c>
      <c r="H174" s="138">
        <v>1</v>
      </c>
      <c r="I174" s="138"/>
      <c r="J174" s="138">
        <f>ROUND(I174*H174,3)</f>
        <v>0</v>
      </c>
      <c r="K174" s="161"/>
      <c r="L174" s="27"/>
      <c r="M174" s="162"/>
      <c r="N174" s="141"/>
      <c r="O174" s="142"/>
      <c r="P174" s="142"/>
      <c r="Q174" s="142"/>
      <c r="R174" s="142"/>
      <c r="S174" s="142"/>
      <c r="T174" s="142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R174" s="144"/>
      <c r="AT174" s="144"/>
      <c r="AU174" s="144"/>
      <c r="AY174" s="14"/>
      <c r="BE174" s="145"/>
      <c r="BF174" s="145"/>
      <c r="BG174" s="145"/>
      <c r="BH174" s="145"/>
      <c r="BI174" s="145"/>
      <c r="BJ174" s="14"/>
      <c r="BK174" s="146"/>
      <c r="BL174" s="14"/>
      <c r="BM174" s="144"/>
    </row>
    <row r="175" spans="1:65" s="2" customFormat="1" ht="15.75" x14ac:dyDescent="0.2">
      <c r="A175" s="160"/>
      <c r="B175" s="133"/>
      <c r="C175" s="134">
        <v>37</v>
      </c>
      <c r="D175" s="134" t="s">
        <v>111</v>
      </c>
      <c r="E175" s="135" t="s">
        <v>278</v>
      </c>
      <c r="F175" s="136" t="s">
        <v>285</v>
      </c>
      <c r="G175" s="137" t="s">
        <v>182</v>
      </c>
      <c r="H175" s="138">
        <v>1</v>
      </c>
      <c r="I175" s="138"/>
      <c r="J175" s="138">
        <f t="shared" ref="J175:J179" si="10">ROUND(I175*H175,3)</f>
        <v>0</v>
      </c>
      <c r="K175" s="161"/>
      <c r="L175" s="27"/>
      <c r="M175" s="162"/>
      <c r="N175" s="141"/>
      <c r="O175" s="142"/>
      <c r="P175" s="142"/>
      <c r="Q175" s="142"/>
      <c r="R175" s="142"/>
      <c r="S175" s="142"/>
      <c r="T175" s="142"/>
      <c r="U175" s="160"/>
      <c r="V175" s="175"/>
      <c r="W175" s="160"/>
      <c r="X175" s="160"/>
      <c r="Y175" s="160"/>
      <c r="Z175" s="160"/>
      <c r="AA175" s="160"/>
      <c r="AB175" s="160"/>
      <c r="AC175" s="160"/>
      <c r="AD175" s="160"/>
      <c r="AE175" s="160"/>
      <c r="AR175" s="144"/>
      <c r="AT175" s="144"/>
      <c r="AU175" s="144"/>
      <c r="AY175" s="14"/>
      <c r="BE175" s="145"/>
      <c r="BF175" s="145"/>
      <c r="BG175" s="145"/>
      <c r="BH175" s="145"/>
      <c r="BI175" s="145"/>
      <c r="BJ175" s="14"/>
      <c r="BK175" s="146"/>
      <c r="BL175" s="14"/>
      <c r="BM175" s="144"/>
    </row>
    <row r="176" spans="1:65" s="2" customFormat="1" ht="15.75" x14ac:dyDescent="0.2">
      <c r="A176" s="160"/>
      <c r="B176" s="133"/>
      <c r="C176" s="134">
        <v>38</v>
      </c>
      <c r="D176" s="134" t="s">
        <v>111</v>
      </c>
      <c r="E176" s="135" t="s">
        <v>279</v>
      </c>
      <c r="F176" s="136" t="s">
        <v>286</v>
      </c>
      <c r="G176" s="137" t="s">
        <v>182</v>
      </c>
      <c r="H176" s="138">
        <v>1</v>
      </c>
      <c r="I176" s="138"/>
      <c r="J176" s="138">
        <f t="shared" si="10"/>
        <v>0</v>
      </c>
      <c r="K176" s="161"/>
      <c r="L176" s="27"/>
      <c r="M176" s="162"/>
      <c r="N176" s="141"/>
      <c r="O176" s="142"/>
      <c r="P176" s="142"/>
      <c r="Q176" s="142"/>
      <c r="R176" s="142"/>
      <c r="S176" s="142"/>
      <c r="T176" s="142"/>
      <c r="U176" s="160"/>
      <c r="V176" s="175"/>
      <c r="W176" s="160"/>
      <c r="X176" s="160"/>
      <c r="Y176" s="160"/>
      <c r="Z176" s="160"/>
      <c r="AA176" s="160"/>
      <c r="AB176" s="160"/>
      <c r="AC176" s="160"/>
      <c r="AD176" s="160"/>
      <c r="AE176" s="160"/>
      <c r="AR176" s="144"/>
      <c r="AT176" s="144"/>
      <c r="AU176" s="144"/>
      <c r="AY176" s="14"/>
      <c r="BE176" s="145"/>
      <c r="BF176" s="145"/>
      <c r="BG176" s="145"/>
      <c r="BH176" s="145"/>
      <c r="BI176" s="145"/>
      <c r="BJ176" s="14"/>
      <c r="BK176" s="146"/>
      <c r="BL176" s="14"/>
      <c r="BM176" s="144"/>
    </row>
    <row r="177" spans="1:65" s="2" customFormat="1" ht="15.75" x14ac:dyDescent="0.2">
      <c r="A177" s="160"/>
      <c r="B177" s="133"/>
      <c r="C177" s="134">
        <v>39</v>
      </c>
      <c r="D177" s="134" t="s">
        <v>111</v>
      </c>
      <c r="E177" s="135" t="s">
        <v>280</v>
      </c>
      <c r="F177" s="136" t="s">
        <v>287</v>
      </c>
      <c r="G177" s="137" t="s">
        <v>182</v>
      </c>
      <c r="H177" s="138">
        <v>1</v>
      </c>
      <c r="I177" s="138"/>
      <c r="J177" s="138">
        <f t="shared" si="10"/>
        <v>0</v>
      </c>
      <c r="K177" s="161"/>
      <c r="L177" s="27"/>
      <c r="M177" s="162"/>
      <c r="N177" s="141"/>
      <c r="O177" s="142"/>
      <c r="P177" s="142"/>
      <c r="Q177" s="142"/>
      <c r="R177" s="142"/>
      <c r="S177" s="142"/>
      <c r="T177" s="142"/>
      <c r="U177" s="160"/>
      <c r="V177" s="175"/>
      <c r="W177" s="160"/>
      <c r="X177" s="160"/>
      <c r="Y177" s="160"/>
      <c r="Z177" s="160"/>
      <c r="AA177" s="160"/>
      <c r="AB177" s="160"/>
      <c r="AC177" s="160"/>
      <c r="AD177" s="160"/>
      <c r="AE177" s="160"/>
      <c r="AR177" s="144"/>
      <c r="AT177" s="144"/>
      <c r="AU177" s="144"/>
      <c r="AY177" s="14"/>
      <c r="BE177" s="145"/>
      <c r="BF177" s="145"/>
      <c r="BG177" s="145"/>
      <c r="BH177" s="145"/>
      <c r="BI177" s="145"/>
      <c r="BJ177" s="14"/>
      <c r="BK177" s="146"/>
      <c r="BL177" s="14"/>
      <c r="BM177" s="144"/>
    </row>
    <row r="178" spans="1:65" s="2" customFormat="1" ht="15.75" x14ac:dyDescent="0.2">
      <c r="A178" s="160"/>
      <c r="B178" s="133"/>
      <c r="C178" s="134">
        <v>40</v>
      </c>
      <c r="D178" s="134" t="s">
        <v>111</v>
      </c>
      <c r="E178" s="135" t="s">
        <v>281</v>
      </c>
      <c r="F178" s="136" t="s">
        <v>288</v>
      </c>
      <c r="G178" s="137" t="s">
        <v>182</v>
      </c>
      <c r="H178" s="138">
        <v>1</v>
      </c>
      <c r="I178" s="138"/>
      <c r="J178" s="138">
        <f t="shared" si="10"/>
        <v>0</v>
      </c>
      <c r="K178" s="161"/>
      <c r="L178" s="27"/>
      <c r="M178" s="162"/>
      <c r="N178" s="141"/>
      <c r="O178" s="142"/>
      <c r="P178" s="142"/>
      <c r="Q178" s="142"/>
      <c r="R178" s="142"/>
      <c r="S178" s="142"/>
      <c r="T178" s="142"/>
      <c r="U178" s="160"/>
      <c r="V178" s="175"/>
      <c r="W178" s="160"/>
      <c r="X178" s="160"/>
      <c r="Y178" s="160"/>
      <c r="Z178" s="160"/>
      <c r="AA178" s="160"/>
      <c r="AB178" s="160"/>
      <c r="AC178" s="160"/>
      <c r="AD178" s="160"/>
      <c r="AE178" s="160"/>
      <c r="AR178" s="144"/>
      <c r="AT178" s="144"/>
      <c r="AU178" s="144"/>
      <c r="AY178" s="14"/>
      <c r="BE178" s="145"/>
      <c r="BF178" s="145"/>
      <c r="BG178" s="145"/>
      <c r="BH178" s="145"/>
      <c r="BI178" s="145"/>
      <c r="BJ178" s="14"/>
      <c r="BK178" s="146"/>
      <c r="BL178" s="14"/>
      <c r="BM178" s="144"/>
    </row>
    <row r="179" spans="1:65" s="2" customFormat="1" ht="15.75" x14ac:dyDescent="0.2">
      <c r="A179" s="160"/>
      <c r="B179" s="133"/>
      <c r="C179" s="134">
        <v>41</v>
      </c>
      <c r="D179" s="134" t="s">
        <v>111</v>
      </c>
      <c r="E179" s="135" t="s">
        <v>282</v>
      </c>
      <c r="F179" s="136" t="s">
        <v>289</v>
      </c>
      <c r="G179" s="137" t="s">
        <v>182</v>
      </c>
      <c r="H179" s="138">
        <v>1</v>
      </c>
      <c r="I179" s="138"/>
      <c r="J179" s="138">
        <f t="shared" si="10"/>
        <v>0</v>
      </c>
      <c r="K179" s="161"/>
      <c r="L179" s="27"/>
      <c r="M179" s="162"/>
      <c r="N179" s="141"/>
      <c r="O179" s="142"/>
      <c r="P179" s="142"/>
      <c r="Q179" s="142"/>
      <c r="R179" s="142"/>
      <c r="S179" s="142"/>
      <c r="T179" s="142"/>
      <c r="U179" s="160"/>
      <c r="V179" s="175"/>
      <c r="W179" s="160"/>
      <c r="X179" s="160"/>
      <c r="Y179" s="160"/>
      <c r="Z179" s="160"/>
      <c r="AA179" s="160"/>
      <c r="AB179" s="160"/>
      <c r="AC179" s="160"/>
      <c r="AD179" s="160"/>
      <c r="AE179" s="160"/>
      <c r="AR179" s="144"/>
      <c r="AT179" s="144"/>
      <c r="AU179" s="144"/>
      <c r="AY179" s="14"/>
      <c r="BE179" s="145"/>
      <c r="BF179" s="145"/>
      <c r="BG179" s="145"/>
      <c r="BH179" s="145"/>
      <c r="BI179" s="145"/>
      <c r="BJ179" s="14"/>
      <c r="BK179" s="146"/>
      <c r="BL179" s="14"/>
      <c r="BM179" s="144"/>
    </row>
    <row r="180" spans="1:65" s="2" customFormat="1" ht="6.95" customHeight="1" x14ac:dyDescent="0.2">
      <c r="A180" s="26"/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27"/>
      <c r="M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</sheetData>
  <autoFilter ref="C123:K171" xr:uid="{00000000-0009-0000-0000-000001000000}"/>
  <mergeCells count="6">
    <mergeCell ref="E116:H116"/>
    <mergeCell ref="L2:V2"/>
    <mergeCell ref="E7:H7"/>
    <mergeCell ref="E16:H16"/>
    <mergeCell ref="E25:H25"/>
    <mergeCell ref="E85:H85"/>
  </mergeCells>
  <phoneticPr fontId="0" type="noConversion"/>
  <pageMargins left="0.39374999999999999" right="0.39374999999999999" top="0.39374999999999999" bottom="0.39374999999999999" header="0" footer="0"/>
  <pageSetup paperSize="9" scale="96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LinksUpToDate>false</LinksUpToDate>
  <SharedDoc>false</SharedDoc>
  <HyperlinksChanged>false</HyperlinksChanged>
</Properties>
</file>